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3" sheetId="1" r:id="rId1"/>
  </sheets>
  <definedNames>
    <definedName name="Print_Titles" localSheetId="0">Лист3!$10:$10</definedName>
    <definedName name="_xlnm.Print_Titles" localSheetId="0">Лист3!$10:$10</definedName>
    <definedName name="_xlnm.Print_Area" localSheetId="0">Лист3!$A$1:$S$95</definedName>
  </definedNames>
  <calcPr calcId="124519"/>
</workbook>
</file>

<file path=xl/calcChain.xml><?xml version="1.0" encoding="utf-8"?>
<calcChain xmlns="http://schemas.openxmlformats.org/spreadsheetml/2006/main">
  <c r="S48" i="1"/>
  <c r="S73"/>
  <c r="R47"/>
  <c r="N35"/>
  <c r="O35"/>
  <c r="P35"/>
  <c r="Q35"/>
  <c r="Q14"/>
  <c r="M32"/>
  <c r="N32"/>
  <c r="O32"/>
  <c r="P32"/>
  <c r="Q32"/>
  <c r="C84"/>
  <c r="D84"/>
  <c r="E84"/>
  <c r="F84"/>
  <c r="G84"/>
  <c r="H84"/>
  <c r="I84"/>
  <c r="J84"/>
  <c r="K84"/>
  <c r="L84"/>
  <c r="M84"/>
  <c r="O84"/>
  <c r="P84"/>
  <c r="Q84"/>
  <c r="R84"/>
  <c r="N84"/>
  <c r="S85"/>
  <c r="R87"/>
  <c r="Q16"/>
  <c r="Q88"/>
  <c r="S49"/>
  <c r="Q47"/>
  <c r="S17"/>
  <c r="S47" l="1"/>
  <c r="Q87"/>
  <c r="S89"/>
  <c r="Q13"/>
  <c r="S34"/>
  <c r="Q56"/>
  <c r="S80"/>
  <c r="S78"/>
  <c r="S70"/>
  <c r="S83"/>
  <c r="S74"/>
  <c r="S68"/>
  <c r="S67"/>
  <c r="Q53"/>
  <c r="Q50" s="1"/>
  <c r="Q41"/>
  <c r="Q54"/>
  <c r="Q45"/>
  <c r="S52"/>
  <c r="S40"/>
  <c r="Q38"/>
  <c r="Q30" s="1"/>
  <c r="Q28" s="1"/>
  <c r="S26"/>
  <c r="S25"/>
  <c r="S23"/>
  <c r="S19"/>
  <c r="Q24"/>
  <c r="Q21"/>
  <c r="P88"/>
  <c r="O56"/>
  <c r="P56"/>
  <c r="C54"/>
  <c r="D54"/>
  <c r="E54"/>
  <c r="F54"/>
  <c r="G54"/>
  <c r="H54"/>
  <c r="I54"/>
  <c r="J54"/>
  <c r="K54"/>
  <c r="L54"/>
  <c r="M54"/>
  <c r="N54"/>
  <c r="O54"/>
  <c r="P54"/>
  <c r="R54"/>
  <c r="S46"/>
  <c r="C45"/>
  <c r="D45"/>
  <c r="E45"/>
  <c r="F45"/>
  <c r="G45"/>
  <c r="H45"/>
  <c r="I45"/>
  <c r="J45"/>
  <c r="K45"/>
  <c r="L45"/>
  <c r="M45"/>
  <c r="N45"/>
  <c r="O45"/>
  <c r="P45"/>
  <c r="R45"/>
  <c r="O88"/>
  <c r="N41"/>
  <c r="O41"/>
  <c r="P41"/>
  <c r="O53"/>
  <c r="O50" s="1"/>
  <c r="S43"/>
  <c r="N38"/>
  <c r="N30" s="1"/>
  <c r="O38"/>
  <c r="O30" s="1"/>
  <c r="P38"/>
  <c r="P30" s="1"/>
  <c r="N56"/>
  <c r="N53"/>
  <c r="P50"/>
  <c r="Q12" l="1"/>
  <c r="Q11" s="1"/>
  <c r="Q91" s="1"/>
  <c r="S53"/>
  <c r="N50"/>
  <c r="N87"/>
  <c r="O87"/>
  <c r="P87"/>
  <c r="N47"/>
  <c r="O47"/>
  <c r="P47"/>
  <c r="N28"/>
  <c r="O28"/>
  <c r="P28"/>
  <c r="N24"/>
  <c r="O24"/>
  <c r="P24"/>
  <c r="N21"/>
  <c r="O21"/>
  <c r="P21"/>
  <c r="N16"/>
  <c r="O16"/>
  <c r="P16"/>
  <c r="N14"/>
  <c r="O14"/>
  <c r="P14"/>
  <c r="N12"/>
  <c r="O12"/>
  <c r="O11" s="1"/>
  <c r="P12"/>
  <c r="L50"/>
  <c r="M38"/>
  <c r="M30" s="1"/>
  <c r="M35"/>
  <c r="M88"/>
  <c r="M13"/>
  <c r="N11" l="1"/>
  <c r="S13"/>
  <c r="P11"/>
  <c r="O91"/>
  <c r="P91"/>
  <c r="M87"/>
  <c r="M56"/>
  <c r="M50"/>
  <c r="J41"/>
  <c r="K41"/>
  <c r="L41"/>
  <c r="M41"/>
  <c r="M28" s="1"/>
  <c r="M47"/>
  <c r="M21"/>
  <c r="M16"/>
  <c r="M14"/>
  <c r="L14"/>
  <c r="M12"/>
  <c r="L12"/>
  <c r="N91" l="1"/>
  <c r="S27" l="1"/>
  <c r="C24"/>
  <c r="D24"/>
  <c r="E24"/>
  <c r="F24"/>
  <c r="G24"/>
  <c r="H24"/>
  <c r="I24"/>
  <c r="J24"/>
  <c r="K24"/>
  <c r="L24"/>
  <c r="M24"/>
  <c r="M11" s="1"/>
  <c r="R24"/>
  <c r="B24"/>
  <c r="M91"/>
  <c r="L90"/>
  <c r="L88"/>
  <c r="S12"/>
  <c r="J12"/>
  <c r="K12"/>
  <c r="S24" l="1"/>
  <c r="S29"/>
  <c r="S81"/>
  <c r="L56"/>
  <c r="S82"/>
  <c r="S79"/>
  <c r="S38"/>
  <c r="C35"/>
  <c r="D35"/>
  <c r="E35"/>
  <c r="F35"/>
  <c r="G35"/>
  <c r="H35"/>
  <c r="I35"/>
  <c r="J35"/>
  <c r="K35"/>
  <c r="L35"/>
  <c r="R35"/>
  <c r="C38"/>
  <c r="D38"/>
  <c r="E38"/>
  <c r="F38"/>
  <c r="G38"/>
  <c r="H38"/>
  <c r="I38"/>
  <c r="J38"/>
  <c r="K38"/>
  <c r="L38"/>
  <c r="R38"/>
  <c r="C32"/>
  <c r="D32"/>
  <c r="E32"/>
  <c r="F32"/>
  <c r="G32"/>
  <c r="H32"/>
  <c r="I32"/>
  <c r="J32"/>
  <c r="K32"/>
  <c r="L32"/>
  <c r="R32"/>
  <c r="J30"/>
  <c r="J28" s="1"/>
  <c r="J56"/>
  <c r="K56"/>
  <c r="J47"/>
  <c r="K47"/>
  <c r="L47"/>
  <c r="J50"/>
  <c r="K50"/>
  <c r="R50"/>
  <c r="K87"/>
  <c r="J21"/>
  <c r="K21"/>
  <c r="L21"/>
  <c r="R21"/>
  <c r="J16"/>
  <c r="K16"/>
  <c r="L16"/>
  <c r="J14"/>
  <c r="K14"/>
  <c r="J87"/>
  <c r="I87"/>
  <c r="J88"/>
  <c r="J11" l="1"/>
  <c r="L87"/>
  <c r="K30"/>
  <c r="K28" s="1"/>
  <c r="K11" s="1"/>
  <c r="L30"/>
  <c r="L28" s="1"/>
  <c r="J91"/>
  <c r="L11" l="1"/>
  <c r="L91" s="1"/>
  <c r="K91"/>
  <c r="E90"/>
  <c r="E88"/>
  <c r="D88"/>
  <c r="H87"/>
  <c r="G87"/>
  <c r="F87"/>
  <c r="D87"/>
  <c r="C87"/>
  <c r="B87"/>
  <c r="S86"/>
  <c r="B84"/>
  <c r="S77"/>
  <c r="S76"/>
  <c r="S75"/>
  <c r="S72"/>
  <c r="S71"/>
  <c r="S69"/>
  <c r="S66"/>
  <c r="S65"/>
  <c r="S64"/>
  <c r="S63"/>
  <c r="S62"/>
  <c r="S61"/>
  <c r="S60"/>
  <c r="S59"/>
  <c r="S58"/>
  <c r="S57"/>
  <c r="R56"/>
  <c r="I56"/>
  <c r="H56"/>
  <c r="G56"/>
  <c r="F56"/>
  <c r="E56"/>
  <c r="D56"/>
  <c r="C56"/>
  <c r="B56"/>
  <c r="S55"/>
  <c r="B54"/>
  <c r="S50"/>
  <c r="I50"/>
  <c r="H50"/>
  <c r="G50"/>
  <c r="F50"/>
  <c r="E50"/>
  <c r="D50"/>
  <c r="C50"/>
  <c r="B50"/>
  <c r="I47"/>
  <c r="H47"/>
  <c r="G47"/>
  <c r="F47"/>
  <c r="E47"/>
  <c r="D47"/>
  <c r="C47"/>
  <c r="B47"/>
  <c r="S45"/>
  <c r="B45"/>
  <c r="S44"/>
  <c r="R41"/>
  <c r="I41"/>
  <c r="H41"/>
  <c r="G41"/>
  <c r="F41"/>
  <c r="E41"/>
  <c r="D41"/>
  <c r="C41"/>
  <c r="B41"/>
  <c r="B38"/>
  <c r="S37"/>
  <c r="B35"/>
  <c r="S32"/>
  <c r="B32"/>
  <c r="R30"/>
  <c r="I30"/>
  <c r="I28" s="1"/>
  <c r="H30"/>
  <c r="G30"/>
  <c r="F30"/>
  <c r="E30"/>
  <c r="E28" s="1"/>
  <c r="D30"/>
  <c r="C30"/>
  <c r="S22"/>
  <c r="I21"/>
  <c r="H21"/>
  <c r="G21"/>
  <c r="F21"/>
  <c r="E21"/>
  <c r="D21"/>
  <c r="C21"/>
  <c r="B21"/>
  <c r="S20"/>
  <c r="S18"/>
  <c r="R16"/>
  <c r="I16"/>
  <c r="H16"/>
  <c r="G16"/>
  <c r="F16"/>
  <c r="E16"/>
  <c r="D16"/>
  <c r="C16"/>
  <c r="B16"/>
  <c r="S15"/>
  <c r="R14"/>
  <c r="I14"/>
  <c r="H14"/>
  <c r="G14"/>
  <c r="F14"/>
  <c r="E14"/>
  <c r="D14"/>
  <c r="C14"/>
  <c r="B14"/>
  <c r="R12"/>
  <c r="I12"/>
  <c r="H12"/>
  <c r="G12"/>
  <c r="F12"/>
  <c r="E12"/>
  <c r="D12"/>
  <c r="C12"/>
  <c r="B12"/>
  <c r="D28" l="1"/>
  <c r="D11" s="1"/>
  <c r="D91" s="1"/>
  <c r="H28"/>
  <c r="S30"/>
  <c r="S28" s="1"/>
  <c r="G28"/>
  <c r="G11" s="1"/>
  <c r="G91" s="1"/>
  <c r="S84"/>
  <c r="S41"/>
  <c r="S88"/>
  <c r="B30"/>
  <c r="I11"/>
  <c r="S14"/>
  <c r="S35"/>
  <c r="S54"/>
  <c r="E87"/>
  <c r="S90"/>
  <c r="E11"/>
  <c r="E91" s="1"/>
  <c r="H11"/>
  <c r="H91" s="1"/>
  <c r="F28"/>
  <c r="F11" s="1"/>
  <c r="F91" s="1"/>
  <c r="R28"/>
  <c r="R11" s="1"/>
  <c r="R91" s="1"/>
  <c r="S56"/>
  <c r="C28"/>
  <c r="C11" s="1"/>
  <c r="S16"/>
  <c r="S21"/>
  <c r="S11" l="1"/>
  <c r="B28"/>
  <c r="C91"/>
  <c r="I91"/>
  <c r="B11" l="1"/>
  <c r="S87"/>
  <c r="B91" l="1"/>
  <c r="S91"/>
</calcChain>
</file>

<file path=xl/sharedStrings.xml><?xml version="1.0" encoding="utf-8"?>
<sst xmlns="http://schemas.openxmlformats.org/spreadsheetml/2006/main" count="112" uniqueCount="108">
  <si>
    <t>ИНФОРМАЦИЯ</t>
  </si>
  <si>
    <t>(тыс. руб.)</t>
  </si>
  <si>
    <t>Наименование показателя</t>
  </si>
  <si>
    <t>Утвержденный план                на 2023 год</t>
  </si>
  <si>
    <t xml:space="preserve">Решение Ставропольской городской Думы                            от 25.01.2023 
№ 155
</t>
  </si>
  <si>
    <t xml:space="preserve">Решение Ставропольской городской Думы                             от 15.02.2023
№ 159
</t>
  </si>
  <si>
    <t xml:space="preserve">Решение Ставропольской городской Думы                             от 29.03.2023
№ 165
</t>
  </si>
  <si>
    <t>Решение Ставропольской городской Думы               от 14.04.23           № 173</t>
  </si>
  <si>
    <t>Решение Ставропольской городской Думы               от 26.04.23        № 180</t>
  </si>
  <si>
    <t>Решение Ставропольской городской Думы               от 24.05.23        № 184</t>
  </si>
  <si>
    <t>Решение Ставропольской городской Думы от 28.06.23           № 189</t>
  </si>
  <si>
    <t>По приказам заместителя главы администрации города Ставрополя, руководителя комитета финансов и бюджета администрации города Ставрополя</t>
  </si>
  <si>
    <t xml:space="preserve">Уточненный план                на 2023 год    </t>
  </si>
  <si>
    <t>НАЛОГОВЫЕ И НЕНАЛОГОВЫЕ ДОХОДЫ</t>
  </si>
  <si>
    <t>НАЛОГИ НА ПРИБЫЛЬ, ДОХОДЫ</t>
  </si>
  <si>
    <t xml:space="preserve">Налог на доходы физических лиц 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</si>
  <si>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</si>
  <si>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</si>
  <si>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</si>
  <si>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</si>
  <si>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 xml:space="preserve">Единый налог на вмененный доход для отдельных видов деятельности 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</si>
  <si>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</si>
  <si>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</si>
  <si>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</si>
  <si>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</si>
  <si>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Земельный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</si>
  <si>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</si>
  <si>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</si>
  <si>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за выдачу разрешения на установку рекламной конструкции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</si>
  <si>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осуществляющие перевозки опасных, тяжеловесных и (или) крупногабаритных грузов, зачисляемая в бюджеты городских округов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</si>
  <si>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</si>
  <si>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</si>
  <si>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</si>
  <si>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в том числе:</t>
  </si>
  <si>
    <t>Доходы, получаемые в виде арендной  платы за земельные участки, государственная собственность на которые не разграничена,  а также средства от продажи права на заключение договоров аренды указанных земельных участков</t>
  </si>
  <si>
    <t>из них:</t>
  </si>
  <si>
    <t>доходы, получаемые в виде арендной  платы за земельные участки, государственная собственность на которые не разграничена и которые расположены в границах городских округов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</si>
  <si>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</si>
  <si>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</si>
  <si>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</si>
  <si>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</si>
  <si>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Платежи от государственных и муниципальных унитарных предприятий</t>
  </si>
  <si>
    <t xml:space="preserve"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 </t>
  </si>
  <si>
    <t xml:space="preserve"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</si>
  <si>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>ПЛАТЕЖИ ПРИ ПОЛЬЗОВАНИИ ПРИРОДНЫМИ РЕСУРСАМИ</t>
  </si>
  <si>
    <t xml:space="preserve">Плата за негативное воздействие на окружающую среду </t>
  </si>
  <si>
    <t xml:space="preserve">ДОХОДЫ ОТ ОКАЗАНИЯ ПЛАТНЫХ УСЛУГ (РАБОТ) И КОМПЕНСАЦИИ ЗАТРАТ ГОСУДАРСТВА </t>
  </si>
  <si>
    <t xml:space="preserve">Прочие доходы от оказания платных услуг (работ) получателями средств бюджетов городских округов </t>
  </si>
  <si>
    <t>Прочие доходы от компенсации затрат бюджетов городских округов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</si>
  <si>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</si>
  <si>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</si>
  <si>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</si>
  <si>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АДМИНИСТРАТИВНЫЕ ПЛАТЕЖИ И СБОРЫ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</si>
  <si>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</si>
  <si>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ШТРАФЫ, САНКЦИИ, ВОЗМЕЩЕНИЕ УЩЕРБА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</si>
  <si>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</si>
  <si>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</si>
  <si>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</si>
  <si>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</si>
  <si>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</si>
  <si>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</si>
  <si>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</si>
  <si>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</si>
  <si>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</si>
  <si>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</si>
  <si>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</si>
  <si>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</si>
  <si>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</si>
  <si>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</si>
  <si>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</si>
  <si>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</si>
  <si>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</si>
  <si>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</si>
  <si>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</si>
  <si>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</si>
  <si>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</si>
  <si>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</si>
  <si>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</si>
  <si>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</si>
  <si>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ПРОЧИЕ НЕНАЛОГОВЫЕ ДОХОДЫ</t>
  </si>
  <si>
    <t>Прочие неналоговые доходы</t>
  </si>
  <si>
    <t>Инициативные платежи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</si>
  <si>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</si>
  <si>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</si>
  <si>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</si>
  <si>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</si>
  <si>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ВСЕГО  ДОХОДОВ:</t>
  </si>
  <si>
    <t>Заместитель главы администрации города Ставрополя,</t>
  </si>
  <si>
    <t>руководитель комитета финансов и бюджета</t>
  </si>
  <si>
    <t>администрации города Ставрополя</t>
  </si>
  <si>
    <t>Н.А. Бондаренко</t>
  </si>
  <si>
    <t>Решение Ставропольской городской Думы от 26.07.23           № 199</t>
  </si>
  <si>
    <t>Решение Ставропольской городской Думы от 09.08.23           № 202</t>
  </si>
  <si>
    <t>Решение Ставропольской городской Думы от 30.08.23           № 205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</si>
  <si>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</si>
  <si>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Решение Ставропольской городской Думы от 27.09.23           № 213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</si>
  <si>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</si>
  <si>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</si>
  <si>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об уточнении бюджета города Ставрополя по доходам  по состоянию на 31.12.2023</t>
  </si>
  <si>
    <t>Решение Ставропольской городской Думы от 18.10.23           № 216</t>
  </si>
  <si>
    <t>Решение Ставропольской городской Думы от 08.11.23           № 228</t>
  </si>
  <si>
    <t>Решение Ставропольской городской Думы от 29.11.23           № 230</t>
  </si>
  <si>
    <t>Решение Ставропольской городской Думы от 20.12.23           № 242</t>
  </si>
  <si>
    <t xml:space="preserve">         к пояснительной записке к проекту решения</t>
  </si>
  <si>
    <t xml:space="preserve">         Приложение 1</t>
  </si>
  <si>
    <t xml:space="preserve">         Ставропольской городской Думы</t>
  </si>
  <si>
    <t xml:space="preserve">         «Об отчете об исполнении бюджета</t>
  </si>
  <si>
    <t xml:space="preserve">         города Ставрополя за 2023 год»</t>
  </si>
</sst>
</file>

<file path=xl/styles.xml><?xml version="1.0" encoding="utf-8"?>
<styleSheet xmlns="http://schemas.openxmlformats.org/spreadsheetml/2006/main">
  <fonts count="12">
    <font>
      <sz val="10"/>
      <color theme="1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Arial"/>
      <family val="2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4" fontId="8" fillId="0" borderId="1" xfId="0" applyNumberFormat="1" applyFont="1" applyBorder="1" applyAlignment="1">
      <alignment vertical="top" wrapText="1"/>
    </xf>
    <xf numFmtId="4" fontId="3" fillId="0" borderId="0" xfId="0" applyNumberFormat="1" applyFont="1"/>
    <xf numFmtId="0" fontId="9" fillId="0" borderId="0" xfId="0" applyFont="1"/>
    <xf numFmtId="4" fontId="10" fillId="0" borderId="1" xfId="0" applyNumberFormat="1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8" fillId="0" borderId="1" xfId="0" applyFont="1" applyBorder="1" applyAlignment="1">
      <alignment vertical="top"/>
    </xf>
    <xf numFmtId="0" fontId="5" fillId="0" borderId="0" xfId="0" applyFont="1" applyAlignment="1">
      <alignment horizontal="right"/>
    </xf>
    <xf numFmtId="0" fontId="5" fillId="0" borderId="0" xfId="0" applyFont="1" applyAlignment="1">
      <alignment vertical="top" wrapText="1"/>
    </xf>
    <xf numFmtId="2" fontId="5" fillId="0" borderId="0" xfId="0" applyNumberFormat="1" applyFont="1" applyAlignment="1">
      <alignment vertical="top" wrapText="1"/>
    </xf>
    <xf numFmtId="4" fontId="5" fillId="0" borderId="0" xfId="0" applyNumberFormat="1" applyFont="1" applyAlignment="1">
      <alignment vertical="top" wrapText="1"/>
    </xf>
    <xf numFmtId="0" fontId="8" fillId="0" borderId="0" xfId="0" applyFont="1" applyAlignment="1">
      <alignment horizontal="right" vertical="top" wrapText="1"/>
    </xf>
    <xf numFmtId="4" fontId="3" fillId="0" borderId="0" xfId="0" applyNumberFormat="1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4" fontId="8" fillId="0" borderId="1" xfId="0" applyNumberFormat="1" applyFont="1" applyFill="1" applyBorder="1" applyAlignment="1">
      <alignment vertical="top" wrapText="1"/>
    </xf>
    <xf numFmtId="4" fontId="10" fillId="0" borderId="1" xfId="0" applyNumberFormat="1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top" wrapText="1"/>
    </xf>
    <xf numFmtId="4" fontId="3" fillId="0" borderId="0" xfId="0" applyNumberFormat="1" applyFont="1" applyFill="1" applyAlignment="1">
      <alignment vertical="center"/>
    </xf>
    <xf numFmtId="4" fontId="8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5" fillId="0" borderId="0" xfId="0" applyFont="1" applyAlignment="1">
      <alignment horizontal="right" vertical="top" shrinkToFit="1"/>
    </xf>
    <xf numFmtId="0" fontId="5" fillId="0" borderId="0" xfId="0" applyFont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6" fillId="0" borderId="0" xfId="0" applyFont="1" applyAlignment="1">
      <alignment horizontal="center"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left" vertical="top" shrinkToFit="1"/>
    </xf>
    <xf numFmtId="0" fontId="5" fillId="0" borderId="0" xfId="0" applyFont="1" applyFill="1" applyAlignment="1">
      <alignment vertical="top" shrinkToFit="1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0" fillId="0" borderId="0" xfId="0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ogin.consultant.ru/link/?req=doc&amp;base=LAW&amp;n=422609&amp;date=20.04.2023&amp;dst=100710&amp;field=134" TargetMode="External"/><Relationship Id="rId13" Type="http://schemas.openxmlformats.org/officeDocument/2006/relationships/hyperlink" Target="https://login.consultant.ru/link/?req=doc&amp;base=LAW&amp;n=422609&amp;date=20.04.2023&amp;dst=101486&amp;field=134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login.consultant.ru/link/?req=doc&amp;base=LAW&amp;n=422609&amp;date=20.04.2023&amp;dst=100376&amp;field=134" TargetMode="External"/><Relationship Id="rId7" Type="http://schemas.openxmlformats.org/officeDocument/2006/relationships/hyperlink" Target="https://login.consultant.ru/link/?req=doc&amp;base=LAW&amp;n=422609&amp;date=20.04.2023&amp;dst=100655&amp;field=134" TargetMode="External"/><Relationship Id="rId12" Type="http://schemas.openxmlformats.org/officeDocument/2006/relationships/hyperlink" Target="https://login.consultant.ru/link/?req=doc&amp;base=LAW&amp;n=422609&amp;date=20.04.2023&amp;dst=5299&amp;field=134" TargetMode="External"/><Relationship Id="rId17" Type="http://schemas.openxmlformats.org/officeDocument/2006/relationships/hyperlink" Target="https://login.consultant.ru/link/?req=doc&amp;base=LAW&amp;n=422609&amp;date=20.04.2023" TargetMode="External"/><Relationship Id="rId2" Type="http://schemas.openxmlformats.org/officeDocument/2006/relationships/hyperlink" Target="https://login.consultant.ru/link/?req=doc&amp;base=LAW&amp;n=422609&amp;date=20.04.2023&amp;dst=100326&amp;field=134" TargetMode="External"/><Relationship Id="rId16" Type="http://schemas.openxmlformats.org/officeDocument/2006/relationships/hyperlink" Target="https://login.consultant.ru/link/?req=doc&amp;base=LAW&amp;n=422609&amp;date=20.04.2023&amp;dst=101693&amp;field=134" TargetMode="External"/><Relationship Id="rId1" Type="http://schemas.openxmlformats.org/officeDocument/2006/relationships/hyperlink" Target="https://login.consultant.ru/link/?req=doc&amp;base=LAW&amp;n=422609&amp;date=20.04.2023&amp;dst=100174&amp;field=134" TargetMode="External"/><Relationship Id="rId6" Type="http://schemas.openxmlformats.org/officeDocument/2006/relationships/hyperlink" Target="https://login.consultant.ru/link/?req=doc&amp;base=LAW&amp;n=422609&amp;date=20.04.2023&amp;dst=104340&amp;field=134" TargetMode="External"/><Relationship Id="rId11" Type="http://schemas.openxmlformats.org/officeDocument/2006/relationships/hyperlink" Target="https://login.consultant.ru/link/?req=doc&amp;base=LAW&amp;n=422609&amp;date=20.04.2023&amp;dst=101092&amp;field=134" TargetMode="External"/><Relationship Id="rId5" Type="http://schemas.openxmlformats.org/officeDocument/2006/relationships/hyperlink" Target="https://login.consultant.ru/link/?req=doc&amp;base=LAW&amp;n=422609&amp;date=20.04.2023&amp;dst=104340&amp;field=134" TargetMode="External"/><Relationship Id="rId15" Type="http://schemas.openxmlformats.org/officeDocument/2006/relationships/hyperlink" Target="https://login.consultant.ru/link/?req=doc&amp;base=LAW&amp;n=422609&amp;date=20.04.2023&amp;dst=101595&amp;field=134" TargetMode="External"/><Relationship Id="rId10" Type="http://schemas.openxmlformats.org/officeDocument/2006/relationships/hyperlink" Target="https://login.consultant.ru/link/?req=doc&amp;base=LAW&amp;n=422609&amp;date=20.04.2023&amp;dst=100915&amp;field=134" TargetMode="External"/><Relationship Id="rId4" Type="http://schemas.openxmlformats.org/officeDocument/2006/relationships/hyperlink" Target="https://login.consultant.ru/link/?req=doc&amp;base=LAW&amp;n=422609&amp;date=20.04.2023&amp;dst=100376&amp;field=134" TargetMode="External"/><Relationship Id="rId9" Type="http://schemas.openxmlformats.org/officeDocument/2006/relationships/hyperlink" Target="https://login.consultant.ru/link/?req=doc&amp;base=LAW&amp;n=422609&amp;date=20.04.2023&amp;dst=100759&amp;field=134" TargetMode="External"/><Relationship Id="rId14" Type="http://schemas.openxmlformats.org/officeDocument/2006/relationships/hyperlink" Target="https://login.consultant.ru/link/?req=doc&amp;base=LAW&amp;n=422609&amp;date=20.04.2023&amp;dst=101534&amp;field=1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H98"/>
  <sheetViews>
    <sheetView tabSelected="1" zoomScale="90" workbookViewId="0">
      <selection activeCell="A10" sqref="A10:XFD10"/>
    </sheetView>
  </sheetViews>
  <sheetFormatPr defaultRowHeight="18" customHeight="1"/>
  <cols>
    <col min="1" max="1" width="84.28515625" style="1" customWidth="1"/>
    <col min="2" max="2" width="16.28515625" style="1" customWidth="1"/>
    <col min="3" max="3" width="17.85546875" style="1" customWidth="1"/>
    <col min="4" max="5" width="17.42578125" style="1" customWidth="1"/>
    <col min="6" max="6" width="18.28515625" style="1" customWidth="1"/>
    <col min="7" max="7" width="17.28515625" style="1" customWidth="1"/>
    <col min="8" max="8" width="17.5703125" style="1" customWidth="1"/>
    <col min="9" max="10" width="17.28515625" style="1" customWidth="1"/>
    <col min="11" max="11" width="17.28515625" style="32" customWidth="1"/>
    <col min="12" max="14" width="17.28515625" style="1" customWidth="1"/>
    <col min="15" max="15" width="17.28515625" style="32" customWidth="1"/>
    <col min="16" max="17" width="17.28515625" style="1" customWidth="1"/>
    <col min="18" max="18" width="18.85546875" style="2" customWidth="1"/>
    <col min="19" max="19" width="20" style="2" customWidth="1"/>
    <col min="20" max="20" width="19.42578125" style="2" bestFit="1" customWidth="1"/>
    <col min="21" max="21" width="18.140625" style="2" customWidth="1"/>
    <col min="22" max="22" width="18.5703125" style="2" customWidth="1"/>
    <col min="23" max="268" width="9.140625" style="2" customWidth="1"/>
  </cols>
  <sheetData>
    <row r="1" spans="1:268" s="44" customFormat="1" ht="20.100000000000001" customHeight="1">
      <c r="A1" s="39"/>
      <c r="B1" s="39"/>
      <c r="C1" s="40"/>
      <c r="D1" s="41"/>
      <c r="E1" s="41"/>
      <c r="F1" s="41"/>
      <c r="G1" s="41"/>
      <c r="H1" s="41"/>
      <c r="I1" s="41"/>
      <c r="J1" s="41"/>
      <c r="K1" s="42"/>
      <c r="L1" s="41"/>
      <c r="M1" s="41"/>
      <c r="N1" s="41"/>
      <c r="O1" s="42"/>
      <c r="P1" s="41"/>
      <c r="Q1" s="47" t="s">
        <v>104</v>
      </c>
      <c r="R1" s="47"/>
      <c r="S1" s="47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  <c r="IT1" s="43"/>
      <c r="IU1" s="43"/>
      <c r="IV1" s="43"/>
      <c r="IW1" s="43"/>
      <c r="IX1" s="43"/>
      <c r="IY1" s="43"/>
      <c r="IZ1" s="43"/>
      <c r="JA1" s="43"/>
      <c r="JB1" s="43"/>
      <c r="JC1" s="43"/>
      <c r="JD1" s="43"/>
      <c r="JE1" s="43"/>
      <c r="JF1" s="43"/>
      <c r="JG1" s="43"/>
      <c r="JH1" s="43"/>
    </row>
    <row r="2" spans="1:268" s="44" customFormat="1" ht="20.100000000000001" customHeight="1">
      <c r="A2" s="39"/>
      <c r="B2" s="39"/>
      <c r="C2" s="40"/>
      <c r="D2" s="41"/>
      <c r="E2" s="41"/>
      <c r="F2" s="41"/>
      <c r="G2" s="41"/>
      <c r="H2" s="41"/>
      <c r="I2" s="41"/>
      <c r="J2" s="41"/>
      <c r="K2" s="42"/>
      <c r="L2" s="41"/>
      <c r="M2" s="41"/>
      <c r="N2" s="41"/>
      <c r="O2" s="42"/>
      <c r="P2" s="41"/>
      <c r="Q2" s="49" t="s">
        <v>103</v>
      </c>
      <c r="R2" s="49"/>
      <c r="S2" s="49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  <c r="IL2" s="43"/>
      <c r="IM2" s="43"/>
      <c r="IN2" s="43"/>
      <c r="IO2" s="43"/>
      <c r="IP2" s="43"/>
      <c r="IQ2" s="43"/>
      <c r="IR2" s="43"/>
      <c r="IS2" s="43"/>
      <c r="IT2" s="43"/>
      <c r="IU2" s="43"/>
      <c r="IV2" s="43"/>
      <c r="IW2" s="43"/>
      <c r="IX2" s="43"/>
      <c r="IY2" s="43"/>
      <c r="IZ2" s="43"/>
      <c r="JA2" s="43"/>
      <c r="JB2" s="43"/>
      <c r="JC2" s="43"/>
      <c r="JD2" s="43"/>
      <c r="JE2" s="43"/>
      <c r="JF2" s="43"/>
      <c r="JG2" s="43"/>
      <c r="JH2" s="43"/>
    </row>
    <row r="3" spans="1:268" s="44" customFormat="1" ht="20.100000000000001" customHeight="1">
      <c r="A3" s="39"/>
      <c r="B3" s="39"/>
      <c r="C3" s="40"/>
      <c r="D3" s="41"/>
      <c r="E3" s="41"/>
      <c r="F3" s="41"/>
      <c r="G3" s="41"/>
      <c r="H3" s="41"/>
      <c r="I3" s="41"/>
      <c r="J3" s="41"/>
      <c r="K3" s="42"/>
      <c r="L3" s="41"/>
      <c r="M3" s="41"/>
      <c r="N3" s="41"/>
      <c r="O3" s="42"/>
      <c r="P3" s="41"/>
      <c r="Q3" s="47" t="s">
        <v>105</v>
      </c>
      <c r="R3" s="47"/>
      <c r="S3" s="47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  <c r="IL3" s="43"/>
      <c r="IM3" s="43"/>
      <c r="IN3" s="43"/>
      <c r="IO3" s="43"/>
      <c r="IP3" s="43"/>
      <c r="IQ3" s="43"/>
      <c r="IR3" s="43"/>
      <c r="IS3" s="43"/>
      <c r="IT3" s="43"/>
      <c r="IU3" s="43"/>
      <c r="IV3" s="43"/>
      <c r="IW3" s="43"/>
      <c r="IX3" s="43"/>
      <c r="IY3" s="43"/>
      <c r="IZ3" s="43"/>
      <c r="JA3" s="43"/>
      <c r="JB3" s="43"/>
      <c r="JC3" s="43"/>
      <c r="JD3" s="43"/>
      <c r="JE3" s="43"/>
      <c r="JF3" s="43"/>
      <c r="JG3" s="43"/>
      <c r="JH3" s="43"/>
    </row>
    <row r="4" spans="1:268" s="44" customFormat="1" ht="20.100000000000001" customHeight="1">
      <c r="A4" s="39"/>
      <c r="B4" s="39"/>
      <c r="C4" s="40"/>
      <c r="D4" s="41"/>
      <c r="E4" s="41"/>
      <c r="F4" s="41"/>
      <c r="G4" s="41"/>
      <c r="H4" s="41"/>
      <c r="I4" s="41"/>
      <c r="J4" s="41"/>
      <c r="K4" s="42"/>
      <c r="L4" s="41"/>
      <c r="M4" s="41"/>
      <c r="N4" s="41"/>
      <c r="O4" s="42"/>
      <c r="P4" s="41"/>
      <c r="Q4" s="48" t="s">
        <v>106</v>
      </c>
      <c r="R4" s="48"/>
      <c r="S4" s="48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  <c r="IN4" s="43"/>
      <c r="IO4" s="43"/>
      <c r="IP4" s="43"/>
      <c r="IQ4" s="43"/>
      <c r="IR4" s="43"/>
      <c r="IS4" s="43"/>
      <c r="IT4" s="43"/>
      <c r="IU4" s="43"/>
      <c r="IV4" s="43"/>
      <c r="IW4" s="43"/>
      <c r="IX4" s="43"/>
      <c r="IY4" s="43"/>
      <c r="IZ4" s="43"/>
      <c r="JA4" s="43"/>
      <c r="JB4" s="43"/>
      <c r="JC4" s="43"/>
      <c r="JD4" s="43"/>
      <c r="JE4" s="43"/>
      <c r="JF4" s="43"/>
      <c r="JG4" s="43"/>
      <c r="JH4" s="43"/>
    </row>
    <row r="5" spans="1:268" s="44" customFormat="1" ht="20.100000000000001" customHeight="1">
      <c r="A5" s="45"/>
      <c r="B5" s="45"/>
      <c r="C5" s="45"/>
      <c r="D5" s="38"/>
      <c r="E5" s="38"/>
      <c r="F5" s="38"/>
      <c r="G5" s="38"/>
      <c r="H5" s="38"/>
      <c r="I5" s="38"/>
      <c r="J5" s="38"/>
      <c r="K5" s="46"/>
      <c r="L5" s="38"/>
      <c r="M5" s="38"/>
      <c r="N5" s="38"/>
      <c r="O5" s="46"/>
      <c r="P5" s="38"/>
      <c r="Q5" s="50" t="s">
        <v>107</v>
      </c>
      <c r="R5" s="50"/>
      <c r="S5" s="50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  <c r="IR5" s="43"/>
      <c r="IS5" s="43"/>
      <c r="IT5" s="43"/>
      <c r="IU5" s="43"/>
      <c r="IV5" s="43"/>
      <c r="IW5" s="43"/>
      <c r="IX5" s="43"/>
      <c r="IY5" s="43"/>
      <c r="IZ5" s="43"/>
      <c r="JA5" s="43"/>
      <c r="JB5" s="43"/>
      <c r="JC5" s="43"/>
      <c r="JD5" s="43"/>
      <c r="JE5" s="43"/>
      <c r="JF5" s="43"/>
      <c r="JG5" s="43"/>
      <c r="JH5" s="43"/>
    </row>
    <row r="6" spans="1:268" ht="15" customHeight="1">
      <c r="A6" s="52" t="s">
        <v>0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3"/>
      <c r="S6" s="53"/>
    </row>
    <row r="7" spans="1:268" ht="16.5" customHeight="1">
      <c r="A7" s="52" t="s">
        <v>98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3"/>
      <c r="S7" s="53"/>
    </row>
    <row r="8" spans="1:268" ht="16.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27"/>
      <c r="L8" s="5"/>
      <c r="M8" s="5"/>
      <c r="N8" s="5"/>
      <c r="O8" s="27"/>
      <c r="P8" s="5"/>
      <c r="Q8" s="5"/>
      <c r="R8" s="5"/>
      <c r="S8" s="3" t="s">
        <v>1</v>
      </c>
    </row>
    <row r="9" spans="1:268" s="6" customFormat="1" ht="158.25" customHeight="1">
      <c r="A9" s="7" t="s">
        <v>2</v>
      </c>
      <c r="B9" s="7" t="s">
        <v>3</v>
      </c>
      <c r="C9" s="7" t="s">
        <v>4</v>
      </c>
      <c r="D9" s="7" t="s">
        <v>5</v>
      </c>
      <c r="E9" s="7" t="s">
        <v>6</v>
      </c>
      <c r="F9" s="8" t="s">
        <v>7</v>
      </c>
      <c r="G9" s="8" t="s">
        <v>8</v>
      </c>
      <c r="H9" s="8" t="s">
        <v>9</v>
      </c>
      <c r="I9" s="8" t="s">
        <v>10</v>
      </c>
      <c r="J9" s="8" t="s">
        <v>91</v>
      </c>
      <c r="K9" s="28" t="s">
        <v>92</v>
      </c>
      <c r="L9" s="8" t="s">
        <v>93</v>
      </c>
      <c r="M9" s="8" t="s">
        <v>95</v>
      </c>
      <c r="N9" s="8" t="s">
        <v>99</v>
      </c>
      <c r="O9" s="28" t="s">
        <v>100</v>
      </c>
      <c r="P9" s="8" t="s">
        <v>101</v>
      </c>
      <c r="Q9" s="8" t="s">
        <v>102</v>
      </c>
      <c r="R9" s="7" t="s">
        <v>11</v>
      </c>
      <c r="S9" s="7" t="s">
        <v>12</v>
      </c>
    </row>
    <row r="10" spans="1:268">
      <c r="A10" s="9">
        <v>1</v>
      </c>
      <c r="B10" s="10">
        <v>2</v>
      </c>
      <c r="C10" s="9">
        <v>3</v>
      </c>
      <c r="D10" s="9">
        <v>4</v>
      </c>
      <c r="E10" s="9">
        <v>5</v>
      </c>
      <c r="F10" s="9">
        <v>6</v>
      </c>
      <c r="G10" s="9">
        <v>7</v>
      </c>
      <c r="H10" s="9">
        <v>8</v>
      </c>
      <c r="I10" s="9">
        <v>9</v>
      </c>
      <c r="J10" s="9">
        <v>10</v>
      </c>
      <c r="K10" s="9">
        <v>11</v>
      </c>
      <c r="L10" s="9">
        <v>12</v>
      </c>
      <c r="M10" s="9">
        <v>13</v>
      </c>
      <c r="N10" s="9">
        <v>14</v>
      </c>
      <c r="O10" s="37">
        <v>15</v>
      </c>
      <c r="P10" s="9">
        <v>16</v>
      </c>
      <c r="Q10" s="9">
        <v>17</v>
      </c>
      <c r="R10" s="9">
        <v>18</v>
      </c>
      <c r="S10" s="9">
        <v>19</v>
      </c>
    </row>
    <row r="11" spans="1:268" ht="20.25" customHeight="1">
      <c r="A11" s="11" t="s">
        <v>13</v>
      </c>
      <c r="B11" s="12">
        <f t="shared" ref="B11" si="0">B12+B14+B16+B21+B24+B28+B45+B47+B50+B54+B56+B84</f>
        <v>6010173.2499999991</v>
      </c>
      <c r="C11" s="12">
        <f t="shared" ref="C11" si="1">C12+C14+C16+C21+C24+C28+C45+C47+C50+C54+C56+C84</f>
        <v>0</v>
      </c>
      <c r="D11" s="12">
        <f t="shared" ref="D11" si="2">D12+D14+D16+D21+D24+D28+D45+D47+D50+D54+D56+D84</f>
        <v>-1863.51</v>
      </c>
      <c r="E11" s="12">
        <f t="shared" ref="E11" si="3">E12+E14+E16+E21+E24+E28+E45+E47+E50+E54+E56+E84</f>
        <v>3112.8999999999987</v>
      </c>
      <c r="F11" s="12">
        <f t="shared" ref="F11" si="4">F12+F14+F16+F21+F24+F28+F45+F47+F50+F54+F56+F84</f>
        <v>74493.87</v>
      </c>
      <c r="G11" s="12">
        <f t="shared" ref="G11" si="5">G12+G14+G16+G21+G24+G28+G45+G47+G50+G54+G56+G84</f>
        <v>20161.62</v>
      </c>
      <c r="H11" s="12">
        <f t="shared" ref="H11" si="6">H12+H14+H16+H21+H24+H28+H45+H47+H50+H54+H56+H84</f>
        <v>97914.19</v>
      </c>
      <c r="I11" s="12">
        <f t="shared" ref="I11" si="7">I12+I14+I16+I21+I24+I28+I45+I47+I50+I54+I56+I84</f>
        <v>171194.92</v>
      </c>
      <c r="J11" s="12">
        <f t="shared" ref="J11" si="8">J12+J14+J16+J21+J24+J28+J45+J47+J50+J54+J56+J84</f>
        <v>0</v>
      </c>
      <c r="K11" s="12">
        <f t="shared" ref="K11" si="9">K12+K14+K16+K21+K24+K28+K45+K47+K50+K54+K56+K84</f>
        <v>0</v>
      </c>
      <c r="L11" s="12">
        <f t="shared" ref="L11" si="10">L12+L14+L16+L21+L24+L28+L45+L47+L50+L54+L56+L84</f>
        <v>110956.16</v>
      </c>
      <c r="M11" s="12">
        <f t="shared" ref="M11" si="11">M12+M14+M16+M21+M24+M28+M45+M47+M50+M54+M56+M84</f>
        <v>162977.52999999997</v>
      </c>
      <c r="N11" s="12">
        <f t="shared" ref="N11" si="12">N12+N14+N16+N21+N24+N28+N45+N47+N50+N54+N56+N84</f>
        <v>19571.419999999998</v>
      </c>
      <c r="O11" s="12">
        <f t="shared" ref="O11:Q11" si="13">O12+O14+O16+O21+O24+O28+O45+O47+O50+O54+O56+O84</f>
        <v>33644.25</v>
      </c>
      <c r="P11" s="12">
        <f t="shared" si="13"/>
        <v>6017.65</v>
      </c>
      <c r="Q11" s="12">
        <f t="shared" si="13"/>
        <v>17828.460000000006</v>
      </c>
      <c r="R11" s="12">
        <f>R12+R14+R16+R21+R24+R28+R45+R47+R50+R54+R56+R84</f>
        <v>141.15999999999997</v>
      </c>
      <c r="S11" s="12">
        <f>S12+S14+S16+S21+S24+S28+S45+S47+S50+S54+S56+S84</f>
        <v>6726323.870000001</v>
      </c>
      <c r="T11" s="13"/>
      <c r="U11" s="13"/>
      <c r="V11" s="13"/>
    </row>
    <row r="12" spans="1:268">
      <c r="A12" s="11" t="s">
        <v>14</v>
      </c>
      <c r="B12" s="12">
        <f t="shared" ref="B12:R12" si="14">B13</f>
        <v>3258410</v>
      </c>
      <c r="C12" s="12">
        <f t="shared" si="14"/>
        <v>0</v>
      </c>
      <c r="D12" s="12">
        <f t="shared" si="14"/>
        <v>0</v>
      </c>
      <c r="E12" s="12">
        <f t="shared" si="14"/>
        <v>0</v>
      </c>
      <c r="F12" s="12">
        <f t="shared" si="14"/>
        <v>74493.87</v>
      </c>
      <c r="G12" s="12">
        <f t="shared" si="14"/>
        <v>20161.62</v>
      </c>
      <c r="H12" s="12">
        <f t="shared" si="14"/>
        <v>120313.41</v>
      </c>
      <c r="I12" s="12">
        <f t="shared" si="14"/>
        <v>93925.06</v>
      </c>
      <c r="J12" s="12">
        <f t="shared" ref="J12" si="15">J13</f>
        <v>0</v>
      </c>
      <c r="K12" s="12">
        <f t="shared" ref="K12" si="16">K13</f>
        <v>0</v>
      </c>
      <c r="L12" s="12">
        <f>L13</f>
        <v>64205.85</v>
      </c>
      <c r="M12" s="12">
        <f>M13</f>
        <v>102358.76999999999</v>
      </c>
      <c r="N12" s="12">
        <f t="shared" ref="N12:Q12" si="17">N13</f>
        <v>0</v>
      </c>
      <c r="O12" s="29">
        <f t="shared" si="17"/>
        <v>0</v>
      </c>
      <c r="P12" s="12">
        <f t="shared" si="17"/>
        <v>0</v>
      </c>
      <c r="Q12" s="12">
        <f t="shared" si="17"/>
        <v>80580.11</v>
      </c>
      <c r="R12" s="12">
        <f t="shared" si="14"/>
        <v>0.01</v>
      </c>
      <c r="S12" s="12">
        <f>S13</f>
        <v>3814448.7</v>
      </c>
      <c r="T12" s="13"/>
      <c r="U12" s="13"/>
      <c r="V12" s="13"/>
    </row>
    <row r="13" spans="1:268">
      <c r="A13" s="11" t="s">
        <v>15</v>
      </c>
      <c r="B13" s="12">
        <v>3258410</v>
      </c>
      <c r="C13" s="12"/>
      <c r="D13" s="12"/>
      <c r="E13" s="12"/>
      <c r="F13" s="12">
        <v>74493.87</v>
      </c>
      <c r="G13" s="12">
        <v>20161.62</v>
      </c>
      <c r="H13" s="12">
        <v>120313.41</v>
      </c>
      <c r="I13" s="12">
        <v>93925.06</v>
      </c>
      <c r="J13" s="12"/>
      <c r="K13" s="29"/>
      <c r="L13" s="12">
        <v>64205.85</v>
      </c>
      <c r="M13" s="12">
        <f>25041.12+77317.65</f>
        <v>102358.76999999999</v>
      </c>
      <c r="N13" s="12"/>
      <c r="O13" s="29"/>
      <c r="P13" s="12"/>
      <c r="Q13" s="12">
        <f>5200+75380.11</f>
        <v>80580.11</v>
      </c>
      <c r="R13" s="12">
        <v>0.01</v>
      </c>
      <c r="S13" s="12">
        <f>B13+C13+D13+E13+F13+G13+H13+I13+R13+L13+M13+Q13</f>
        <v>3814448.7</v>
      </c>
      <c r="T13" s="13"/>
      <c r="U13" s="13"/>
      <c r="V13" s="13"/>
    </row>
    <row r="14" spans="1:268" ht="33" customHeight="1">
      <c r="A14" s="11" t="s">
        <v>16</v>
      </c>
      <c r="B14" s="12">
        <f t="shared" ref="B14:S14" si="18">B15</f>
        <v>26335.53</v>
      </c>
      <c r="C14" s="12">
        <f t="shared" si="18"/>
        <v>0</v>
      </c>
      <c r="D14" s="12">
        <f t="shared" si="18"/>
        <v>0</v>
      </c>
      <c r="E14" s="12">
        <f t="shared" si="18"/>
        <v>0</v>
      </c>
      <c r="F14" s="12">
        <f t="shared" si="18"/>
        <v>0</v>
      </c>
      <c r="G14" s="12">
        <f t="shared" si="18"/>
        <v>0</v>
      </c>
      <c r="H14" s="12">
        <f t="shared" si="18"/>
        <v>0</v>
      </c>
      <c r="I14" s="12">
        <f t="shared" si="18"/>
        <v>3119.5</v>
      </c>
      <c r="J14" s="12">
        <f t="shared" ref="J14" si="19">J15</f>
        <v>0</v>
      </c>
      <c r="K14" s="29">
        <f t="shared" ref="K14" si="20">K15</f>
        <v>0</v>
      </c>
      <c r="L14" s="12">
        <f>L15</f>
        <v>0</v>
      </c>
      <c r="M14" s="12">
        <f>M15</f>
        <v>0</v>
      </c>
      <c r="N14" s="12">
        <f t="shared" ref="N14:Q14" si="21">N15</f>
        <v>0</v>
      </c>
      <c r="O14" s="29">
        <f t="shared" si="21"/>
        <v>0</v>
      </c>
      <c r="P14" s="12">
        <f t="shared" si="21"/>
        <v>0</v>
      </c>
      <c r="Q14" s="12">
        <f t="shared" si="21"/>
        <v>0</v>
      </c>
      <c r="R14" s="12">
        <f t="shared" si="18"/>
        <v>0</v>
      </c>
      <c r="S14" s="12">
        <f t="shared" si="18"/>
        <v>29455.03</v>
      </c>
      <c r="T14" s="13"/>
      <c r="U14" s="13"/>
      <c r="V14" s="13"/>
    </row>
    <row r="15" spans="1:268" ht="32.25" customHeight="1">
      <c r="A15" s="11" t="s">
        <v>17</v>
      </c>
      <c r="B15" s="12">
        <v>26335.53</v>
      </c>
      <c r="C15" s="12"/>
      <c r="D15" s="12"/>
      <c r="E15" s="12"/>
      <c r="F15" s="12"/>
      <c r="G15" s="12"/>
      <c r="H15" s="12"/>
      <c r="I15" s="12">
        <v>3119.5</v>
      </c>
      <c r="J15" s="12"/>
      <c r="K15" s="29"/>
      <c r="L15" s="12"/>
      <c r="M15" s="12"/>
      <c r="N15" s="12"/>
      <c r="O15" s="29"/>
      <c r="P15" s="12"/>
      <c r="Q15" s="12"/>
      <c r="R15" s="12"/>
      <c r="S15" s="12">
        <f>B15+C15+D15+E15+F15+G15+H15+I15+R15</f>
        <v>29455.03</v>
      </c>
      <c r="T15" s="13"/>
      <c r="U15" s="13"/>
      <c r="V15" s="13"/>
    </row>
    <row r="16" spans="1:268" ht="18.600000000000001" customHeight="1">
      <c r="A16" s="11" t="s">
        <v>18</v>
      </c>
      <c r="B16" s="12">
        <f t="shared" ref="B16:S16" si="22">B17+B18+B19+B20</f>
        <v>815286</v>
      </c>
      <c r="C16" s="12">
        <f t="shared" si="22"/>
        <v>0</v>
      </c>
      <c r="D16" s="12">
        <f t="shared" si="22"/>
        <v>0</v>
      </c>
      <c r="E16" s="12">
        <f t="shared" si="22"/>
        <v>-37784.68</v>
      </c>
      <c r="F16" s="12">
        <f t="shared" si="22"/>
        <v>0</v>
      </c>
      <c r="G16" s="12">
        <f t="shared" si="22"/>
        <v>0</v>
      </c>
      <c r="H16" s="12">
        <f t="shared" si="22"/>
        <v>0</v>
      </c>
      <c r="I16" s="12">
        <f t="shared" si="22"/>
        <v>-19471.54</v>
      </c>
      <c r="J16" s="12">
        <f t="shared" ref="J16" si="23">J17+J18+J19+J20</f>
        <v>0</v>
      </c>
      <c r="K16" s="29">
        <f t="shared" ref="K16" si="24">K17+K18+K19+K20</f>
        <v>0</v>
      </c>
      <c r="L16" s="12">
        <f t="shared" ref="L16:Q16" si="25">L17+L18+L19+L20</f>
        <v>0</v>
      </c>
      <c r="M16" s="12">
        <f t="shared" si="25"/>
        <v>0</v>
      </c>
      <c r="N16" s="12">
        <f t="shared" si="25"/>
        <v>0</v>
      </c>
      <c r="O16" s="29">
        <f t="shared" si="25"/>
        <v>21875.5</v>
      </c>
      <c r="P16" s="12">
        <f t="shared" si="25"/>
        <v>0</v>
      </c>
      <c r="Q16" s="12">
        <f t="shared" si="25"/>
        <v>3432.44</v>
      </c>
      <c r="R16" s="12">
        <f t="shared" si="22"/>
        <v>0</v>
      </c>
      <c r="S16" s="12">
        <f t="shared" si="22"/>
        <v>783337.72</v>
      </c>
      <c r="T16" s="13"/>
      <c r="U16" s="13"/>
      <c r="V16" s="13"/>
    </row>
    <row r="17" spans="1:22" ht="19.5" customHeight="1">
      <c r="A17" s="11" t="s">
        <v>19</v>
      </c>
      <c r="B17" s="12">
        <v>630773</v>
      </c>
      <c r="C17" s="12"/>
      <c r="D17" s="12"/>
      <c r="E17" s="12"/>
      <c r="F17" s="12"/>
      <c r="G17" s="12"/>
      <c r="H17" s="12"/>
      <c r="I17" s="12"/>
      <c r="J17" s="12"/>
      <c r="K17" s="29"/>
      <c r="L17" s="12"/>
      <c r="M17" s="12"/>
      <c r="N17" s="12"/>
      <c r="O17" s="29">
        <v>21875.5</v>
      </c>
      <c r="P17" s="12"/>
      <c r="Q17" s="12">
        <v>5812.55</v>
      </c>
      <c r="R17" s="12"/>
      <c r="S17" s="12">
        <f>B17+C17+D17+E17+F17+G17+H17+I17+R17+O17+Q17</f>
        <v>658461.05000000005</v>
      </c>
      <c r="T17" s="13"/>
      <c r="U17" s="13"/>
      <c r="V17" s="13"/>
    </row>
    <row r="18" spans="1:22" ht="17.25" customHeight="1">
      <c r="A18" s="11" t="s">
        <v>20</v>
      </c>
      <c r="B18" s="12">
        <v>0</v>
      </c>
      <c r="C18" s="12"/>
      <c r="D18" s="12"/>
      <c r="E18" s="12"/>
      <c r="F18" s="12"/>
      <c r="G18" s="12"/>
      <c r="H18" s="12"/>
      <c r="I18" s="12"/>
      <c r="J18" s="12"/>
      <c r="K18" s="29"/>
      <c r="L18" s="12"/>
      <c r="M18" s="12"/>
      <c r="N18" s="12"/>
      <c r="O18" s="29"/>
      <c r="P18" s="12"/>
      <c r="Q18" s="12"/>
      <c r="R18" s="12"/>
      <c r="S18" s="12">
        <f>B18+C18+D18+E18+F18+G18+H18+I18+R18</f>
        <v>0</v>
      </c>
      <c r="T18" s="13"/>
      <c r="U18" s="13"/>
      <c r="V18" s="13"/>
    </row>
    <row r="19" spans="1:22" ht="15.75" customHeight="1">
      <c r="A19" s="11" t="s">
        <v>21</v>
      </c>
      <c r="B19" s="12">
        <v>31778</v>
      </c>
      <c r="C19" s="12"/>
      <c r="D19" s="12"/>
      <c r="E19" s="12"/>
      <c r="F19" s="12"/>
      <c r="G19" s="12"/>
      <c r="H19" s="12"/>
      <c r="I19" s="12">
        <v>-19471.54</v>
      </c>
      <c r="J19" s="12"/>
      <c r="K19" s="29"/>
      <c r="L19" s="12"/>
      <c r="M19" s="12"/>
      <c r="N19" s="12"/>
      <c r="O19" s="29"/>
      <c r="P19" s="12"/>
      <c r="Q19" s="12">
        <v>-2380.11</v>
      </c>
      <c r="R19" s="12"/>
      <c r="S19" s="12">
        <f>B19+C19+D19+E19+F19+G19+H19+I19+R19+P19+Q19</f>
        <v>9926.3499999999985</v>
      </c>
      <c r="T19" s="13"/>
      <c r="U19" s="13"/>
      <c r="V19" s="13"/>
    </row>
    <row r="20" spans="1:22" ht="16.5" customHeight="1">
      <c r="A20" s="11" t="s">
        <v>22</v>
      </c>
      <c r="B20" s="12">
        <v>152735</v>
      </c>
      <c r="C20" s="12"/>
      <c r="D20" s="12"/>
      <c r="E20" s="12">
        <v>-37784.68</v>
      </c>
      <c r="F20" s="12"/>
      <c r="G20" s="12"/>
      <c r="H20" s="12"/>
      <c r="I20" s="12"/>
      <c r="J20" s="12"/>
      <c r="K20" s="29"/>
      <c r="L20" s="12"/>
      <c r="M20" s="12"/>
      <c r="N20" s="12"/>
      <c r="O20" s="29"/>
      <c r="P20" s="12"/>
      <c r="Q20" s="12"/>
      <c r="R20" s="12"/>
      <c r="S20" s="12">
        <f>B20+E20</f>
        <v>114950.32</v>
      </c>
      <c r="T20" s="13"/>
      <c r="U20" s="13"/>
      <c r="V20" s="13"/>
    </row>
    <row r="21" spans="1:22" s="14" customFormat="1" ht="20.25" customHeight="1">
      <c r="A21" s="11" t="s">
        <v>23</v>
      </c>
      <c r="B21" s="12">
        <f t="shared" ref="B21:S21" si="26">B22+B23</f>
        <v>1112762</v>
      </c>
      <c r="C21" s="12">
        <f t="shared" si="26"/>
        <v>0</v>
      </c>
      <c r="D21" s="12">
        <f t="shared" si="26"/>
        <v>0</v>
      </c>
      <c r="E21" s="12">
        <f t="shared" si="26"/>
        <v>0</v>
      </c>
      <c r="F21" s="12">
        <f t="shared" si="26"/>
        <v>0</v>
      </c>
      <c r="G21" s="12">
        <f t="shared" si="26"/>
        <v>0</v>
      </c>
      <c r="H21" s="12">
        <f t="shared" si="26"/>
        <v>0</v>
      </c>
      <c r="I21" s="12">
        <f t="shared" si="26"/>
        <v>77154.61</v>
      </c>
      <c r="J21" s="12">
        <f t="shared" ref="J21" si="27">J22+J23</f>
        <v>0</v>
      </c>
      <c r="K21" s="29">
        <f t="shared" ref="K21" si="28">K22+K23</f>
        <v>0</v>
      </c>
      <c r="L21" s="12">
        <f t="shared" ref="L21:Q21" si="29">L22+L23</f>
        <v>0</v>
      </c>
      <c r="M21" s="12">
        <f t="shared" si="29"/>
        <v>0</v>
      </c>
      <c r="N21" s="12">
        <f t="shared" si="29"/>
        <v>0</v>
      </c>
      <c r="O21" s="29">
        <f t="shared" si="29"/>
        <v>0</v>
      </c>
      <c r="P21" s="12">
        <f t="shared" si="29"/>
        <v>0</v>
      </c>
      <c r="Q21" s="12">
        <f t="shared" si="29"/>
        <v>-69500</v>
      </c>
      <c r="R21" s="12">
        <f t="shared" ref="R21" si="30">R22+R23</f>
        <v>0</v>
      </c>
      <c r="S21" s="12">
        <f t="shared" si="26"/>
        <v>1120416.6099999999</v>
      </c>
      <c r="T21" s="13"/>
      <c r="U21" s="13"/>
      <c r="V21" s="13"/>
    </row>
    <row r="22" spans="1:22" s="14" customFormat="1" ht="18.75" customHeight="1">
      <c r="A22" s="11" t="s">
        <v>24</v>
      </c>
      <c r="B22" s="12">
        <v>614916</v>
      </c>
      <c r="C22" s="12"/>
      <c r="D22" s="12"/>
      <c r="E22" s="12"/>
      <c r="F22" s="12"/>
      <c r="G22" s="12"/>
      <c r="H22" s="12"/>
      <c r="I22" s="12">
        <v>77154.61</v>
      </c>
      <c r="J22" s="12"/>
      <c r="K22" s="29"/>
      <c r="L22" s="12"/>
      <c r="M22" s="12"/>
      <c r="N22" s="12"/>
      <c r="O22" s="29"/>
      <c r="P22" s="12"/>
      <c r="Q22" s="12"/>
      <c r="R22" s="12"/>
      <c r="S22" s="12">
        <f>B22+C22+D22+E22+F22+G22+H22+I22+R22</f>
        <v>692070.61</v>
      </c>
      <c r="T22" s="13"/>
      <c r="U22" s="13"/>
      <c r="V22" s="13"/>
    </row>
    <row r="23" spans="1:22" s="14" customFormat="1" ht="21" customHeight="1">
      <c r="A23" s="11" t="s">
        <v>25</v>
      </c>
      <c r="B23" s="12">
        <v>497846</v>
      </c>
      <c r="C23" s="12"/>
      <c r="D23" s="12"/>
      <c r="E23" s="12"/>
      <c r="F23" s="12"/>
      <c r="G23" s="12"/>
      <c r="H23" s="12"/>
      <c r="I23" s="12"/>
      <c r="J23" s="12"/>
      <c r="K23" s="29"/>
      <c r="L23" s="12"/>
      <c r="M23" s="12"/>
      <c r="N23" s="12"/>
      <c r="O23" s="29"/>
      <c r="P23" s="12"/>
      <c r="Q23" s="12">
        <v>-69500</v>
      </c>
      <c r="R23" s="12"/>
      <c r="S23" s="12">
        <f>B23+C23+D23+E23+F23+G23+H23+I23+R23+P23+Q23</f>
        <v>428346</v>
      </c>
      <c r="T23" s="13"/>
      <c r="U23" s="13"/>
      <c r="V23" s="13"/>
    </row>
    <row r="24" spans="1:22" ht="19.899999999999999" customHeight="1">
      <c r="A24" s="11" t="s">
        <v>26</v>
      </c>
      <c r="B24" s="12">
        <f>B25+B26+B27</f>
        <v>91533.2</v>
      </c>
      <c r="C24" s="12">
        <f t="shared" ref="C24:R24" si="31">C25+C26+C27</f>
        <v>0</v>
      </c>
      <c r="D24" s="12">
        <f t="shared" si="31"/>
        <v>0</v>
      </c>
      <c r="E24" s="12">
        <f t="shared" si="31"/>
        <v>0</v>
      </c>
      <c r="F24" s="12">
        <f t="shared" si="31"/>
        <v>0</v>
      </c>
      <c r="G24" s="12">
        <f t="shared" si="31"/>
        <v>0</v>
      </c>
      <c r="H24" s="12">
        <f t="shared" si="31"/>
        <v>0</v>
      </c>
      <c r="I24" s="12">
        <f t="shared" si="31"/>
        <v>0</v>
      </c>
      <c r="J24" s="12">
        <f t="shared" si="31"/>
        <v>0</v>
      </c>
      <c r="K24" s="12">
        <f t="shared" si="31"/>
        <v>0</v>
      </c>
      <c r="L24" s="12">
        <f t="shared" si="31"/>
        <v>-3.2</v>
      </c>
      <c r="M24" s="12">
        <f t="shared" si="31"/>
        <v>0</v>
      </c>
      <c r="N24" s="12">
        <f t="shared" si="31"/>
        <v>0</v>
      </c>
      <c r="O24" s="29">
        <f t="shared" si="31"/>
        <v>0</v>
      </c>
      <c r="P24" s="12">
        <f t="shared" si="31"/>
        <v>0</v>
      </c>
      <c r="Q24" s="12">
        <f t="shared" si="31"/>
        <v>9510</v>
      </c>
      <c r="R24" s="12">
        <f t="shared" si="31"/>
        <v>0</v>
      </c>
      <c r="S24" s="12">
        <f>S25+S26+S27</f>
        <v>101040</v>
      </c>
      <c r="T24" s="13"/>
      <c r="U24" s="13"/>
      <c r="V24" s="13"/>
    </row>
    <row r="25" spans="1:22" ht="33" customHeight="1">
      <c r="A25" s="11" t="s">
        <v>27</v>
      </c>
      <c r="B25" s="12">
        <v>91530</v>
      </c>
      <c r="C25" s="12"/>
      <c r="D25" s="12"/>
      <c r="E25" s="12"/>
      <c r="F25" s="12"/>
      <c r="G25" s="12"/>
      <c r="H25" s="12"/>
      <c r="I25" s="12"/>
      <c r="J25" s="12"/>
      <c r="K25" s="29"/>
      <c r="L25" s="12"/>
      <c r="M25" s="12"/>
      <c r="N25" s="12"/>
      <c r="O25" s="29"/>
      <c r="P25" s="12"/>
      <c r="Q25" s="12">
        <v>9500</v>
      </c>
      <c r="R25" s="12"/>
      <c r="S25" s="12">
        <f>B25+D25+P25+Q25</f>
        <v>101030</v>
      </c>
      <c r="T25" s="13"/>
      <c r="U25" s="13"/>
      <c r="V25" s="13"/>
    </row>
    <row r="26" spans="1:22" ht="20.25" customHeight="1">
      <c r="A26" s="11" t="s">
        <v>28</v>
      </c>
      <c r="B26" s="12">
        <v>0</v>
      </c>
      <c r="C26" s="12"/>
      <c r="D26" s="12"/>
      <c r="E26" s="12"/>
      <c r="F26" s="12"/>
      <c r="G26" s="12"/>
      <c r="H26" s="12"/>
      <c r="I26" s="12"/>
      <c r="J26" s="12"/>
      <c r="K26" s="29"/>
      <c r="L26" s="12"/>
      <c r="M26" s="12"/>
      <c r="N26" s="12"/>
      <c r="O26" s="29"/>
      <c r="P26" s="12"/>
      <c r="Q26" s="12">
        <v>10</v>
      </c>
      <c r="R26" s="12"/>
      <c r="S26" s="12">
        <f>D26+R26+P26+Q26</f>
        <v>10</v>
      </c>
      <c r="T26" s="13"/>
      <c r="U26" s="13"/>
      <c r="V26" s="13"/>
    </row>
    <row r="27" spans="1:22" ht="63" customHeight="1">
      <c r="A27" s="11" t="s">
        <v>29</v>
      </c>
      <c r="B27" s="12">
        <v>3.2</v>
      </c>
      <c r="C27" s="12"/>
      <c r="D27" s="12"/>
      <c r="E27" s="12"/>
      <c r="F27" s="12"/>
      <c r="G27" s="12"/>
      <c r="H27" s="12"/>
      <c r="I27" s="12"/>
      <c r="J27" s="12"/>
      <c r="K27" s="29"/>
      <c r="L27" s="12">
        <v>-3.2</v>
      </c>
      <c r="M27" s="12"/>
      <c r="N27" s="12"/>
      <c r="O27" s="29"/>
      <c r="P27" s="12"/>
      <c r="Q27" s="12"/>
      <c r="R27" s="12"/>
      <c r="S27" s="12">
        <f>+L27+B27</f>
        <v>0</v>
      </c>
      <c r="T27" s="13"/>
      <c r="U27" s="13"/>
      <c r="V27" s="13"/>
    </row>
    <row r="28" spans="1:22" ht="32.25" customHeight="1">
      <c r="A28" s="11" t="s">
        <v>30</v>
      </c>
      <c r="B28" s="12">
        <f t="shared" ref="B28:S28" si="32">B29+B30+B41+B44</f>
        <v>560181.89</v>
      </c>
      <c r="C28" s="12">
        <f t="shared" si="32"/>
        <v>0</v>
      </c>
      <c r="D28" s="12">
        <f t="shared" si="32"/>
        <v>0</v>
      </c>
      <c r="E28" s="12">
        <f t="shared" si="32"/>
        <v>0</v>
      </c>
      <c r="F28" s="12">
        <f t="shared" si="32"/>
        <v>0</v>
      </c>
      <c r="G28" s="12">
        <f t="shared" si="32"/>
        <v>0</v>
      </c>
      <c r="H28" s="12">
        <f t="shared" si="32"/>
        <v>-21975.02</v>
      </c>
      <c r="I28" s="12">
        <f t="shared" si="32"/>
        <v>-2951.19</v>
      </c>
      <c r="J28" s="12">
        <f t="shared" ref="J28" si="33">J29+J30+J41+J44</f>
        <v>0</v>
      </c>
      <c r="K28" s="12">
        <f t="shared" ref="K28" si="34">K29+K30+K41+K44</f>
        <v>0</v>
      </c>
      <c r="L28" s="12">
        <f t="shared" ref="L28:Q28" si="35">L29+L30+L41+L44</f>
        <v>7546.8</v>
      </c>
      <c r="M28" s="12">
        <f t="shared" si="35"/>
        <v>0</v>
      </c>
      <c r="N28" s="12">
        <f t="shared" si="35"/>
        <v>148.09</v>
      </c>
      <c r="O28" s="29">
        <f t="shared" si="35"/>
        <v>400</v>
      </c>
      <c r="P28" s="12">
        <f t="shared" si="35"/>
        <v>0</v>
      </c>
      <c r="Q28" s="12">
        <f t="shared" si="35"/>
        <v>-25000</v>
      </c>
      <c r="R28" s="12">
        <f t="shared" si="32"/>
        <v>0</v>
      </c>
      <c r="S28" s="12">
        <f t="shared" si="32"/>
        <v>518350.56999999995</v>
      </c>
      <c r="T28" s="13"/>
      <c r="U28" s="13"/>
      <c r="V28" s="13"/>
    </row>
    <row r="29" spans="1:22" ht="48" customHeight="1">
      <c r="A29" s="11" t="s">
        <v>31</v>
      </c>
      <c r="B29" s="12">
        <v>4562.58</v>
      </c>
      <c r="C29" s="15"/>
      <c r="D29" s="12"/>
      <c r="E29" s="12"/>
      <c r="F29" s="12"/>
      <c r="G29" s="12"/>
      <c r="H29" s="12"/>
      <c r="I29" s="12"/>
      <c r="J29" s="12"/>
      <c r="K29" s="29"/>
      <c r="L29" s="12">
        <v>-2573.1999999999998</v>
      </c>
      <c r="M29" s="12"/>
      <c r="N29" s="12"/>
      <c r="O29" s="29"/>
      <c r="P29" s="12"/>
      <c r="Q29" s="12"/>
      <c r="R29" s="15"/>
      <c r="S29" s="12">
        <f>B29+C29+D29+E29+F29+G29+H29+I29+R29+L29</f>
        <v>1989.38</v>
      </c>
      <c r="T29" s="13"/>
      <c r="U29" s="13"/>
      <c r="V29" s="13"/>
    </row>
    <row r="30" spans="1:22" ht="63.6" customHeight="1">
      <c r="A30" s="11" t="s">
        <v>32</v>
      </c>
      <c r="B30" s="12">
        <f t="shared" ref="B30:S30" si="36">B32+B38+B37</f>
        <v>544985.26</v>
      </c>
      <c r="C30" s="12">
        <f t="shared" si="36"/>
        <v>0</v>
      </c>
      <c r="D30" s="12">
        <f t="shared" si="36"/>
        <v>0</v>
      </c>
      <c r="E30" s="12">
        <f t="shared" si="36"/>
        <v>0</v>
      </c>
      <c r="F30" s="12">
        <f t="shared" si="36"/>
        <v>0</v>
      </c>
      <c r="G30" s="12">
        <f t="shared" si="36"/>
        <v>0</v>
      </c>
      <c r="H30" s="12">
        <f t="shared" si="36"/>
        <v>-21975.02</v>
      </c>
      <c r="I30" s="12">
        <f t="shared" si="36"/>
        <v>0</v>
      </c>
      <c r="J30" s="12">
        <f t="shared" si="36"/>
        <v>0</v>
      </c>
      <c r="K30" s="12">
        <f t="shared" si="36"/>
        <v>0</v>
      </c>
      <c r="L30" s="12">
        <f t="shared" si="36"/>
        <v>10120</v>
      </c>
      <c r="M30" s="12">
        <f t="shared" si="36"/>
        <v>0</v>
      </c>
      <c r="N30" s="12">
        <f t="shared" si="36"/>
        <v>148.09</v>
      </c>
      <c r="O30" s="12">
        <f t="shared" si="36"/>
        <v>0</v>
      </c>
      <c r="P30" s="12">
        <f t="shared" si="36"/>
        <v>0</v>
      </c>
      <c r="Q30" s="12">
        <f t="shared" si="36"/>
        <v>-25000</v>
      </c>
      <c r="R30" s="12">
        <f t="shared" si="36"/>
        <v>0</v>
      </c>
      <c r="S30" s="12">
        <f t="shared" si="36"/>
        <v>508278.32999999996</v>
      </c>
      <c r="T30" s="13"/>
      <c r="U30" s="13"/>
      <c r="V30" s="13"/>
    </row>
    <row r="31" spans="1:22" ht="14.25" customHeight="1">
      <c r="A31" s="11" t="s">
        <v>33</v>
      </c>
      <c r="B31" s="12"/>
      <c r="C31" s="15"/>
      <c r="D31" s="15"/>
      <c r="E31" s="15"/>
      <c r="F31" s="15"/>
      <c r="G31" s="15"/>
      <c r="H31" s="15"/>
      <c r="I31" s="15"/>
      <c r="J31" s="15"/>
      <c r="K31" s="30"/>
      <c r="L31" s="15"/>
      <c r="M31" s="15"/>
      <c r="N31" s="15"/>
      <c r="O31" s="30"/>
      <c r="P31" s="15"/>
      <c r="Q31" s="15"/>
      <c r="R31" s="15"/>
      <c r="S31" s="12"/>
      <c r="T31" s="13"/>
      <c r="U31" s="13"/>
      <c r="V31" s="13"/>
    </row>
    <row r="32" spans="1:22" ht="50.25" customHeight="1">
      <c r="A32" s="11" t="s">
        <v>34</v>
      </c>
      <c r="B32" s="12">
        <f>B34</f>
        <v>450611.62</v>
      </c>
      <c r="C32" s="12">
        <f t="shared" ref="C32:R32" si="37">C34</f>
        <v>0</v>
      </c>
      <c r="D32" s="12">
        <f t="shared" si="37"/>
        <v>0</v>
      </c>
      <c r="E32" s="12">
        <f t="shared" si="37"/>
        <v>0</v>
      </c>
      <c r="F32" s="12">
        <f t="shared" si="37"/>
        <v>0</v>
      </c>
      <c r="G32" s="12">
        <f t="shared" si="37"/>
        <v>0</v>
      </c>
      <c r="H32" s="12">
        <f t="shared" si="37"/>
        <v>0</v>
      </c>
      <c r="I32" s="12">
        <f t="shared" si="37"/>
        <v>0</v>
      </c>
      <c r="J32" s="12">
        <f t="shared" si="37"/>
        <v>0</v>
      </c>
      <c r="K32" s="12">
        <f t="shared" si="37"/>
        <v>0</v>
      </c>
      <c r="L32" s="12">
        <f t="shared" si="37"/>
        <v>10000</v>
      </c>
      <c r="M32" s="12">
        <f t="shared" si="37"/>
        <v>0</v>
      </c>
      <c r="N32" s="12">
        <f t="shared" si="37"/>
        <v>0</v>
      </c>
      <c r="O32" s="12">
        <f t="shared" si="37"/>
        <v>0</v>
      </c>
      <c r="P32" s="12">
        <f t="shared" si="37"/>
        <v>0</v>
      </c>
      <c r="Q32" s="12">
        <f t="shared" si="37"/>
        <v>-25000</v>
      </c>
      <c r="R32" s="12">
        <f t="shared" si="37"/>
        <v>0</v>
      </c>
      <c r="S32" s="12">
        <f>S34</f>
        <v>435611.62</v>
      </c>
      <c r="T32" s="13"/>
      <c r="U32" s="13"/>
      <c r="V32" s="13"/>
    </row>
    <row r="33" spans="1:22" ht="15.75" customHeight="1">
      <c r="A33" s="11" t="s">
        <v>35</v>
      </c>
      <c r="B33" s="12"/>
      <c r="C33" s="12"/>
      <c r="D33" s="12"/>
      <c r="E33" s="12"/>
      <c r="F33" s="12"/>
      <c r="G33" s="12"/>
      <c r="H33" s="12"/>
      <c r="I33" s="12"/>
      <c r="J33" s="12"/>
      <c r="K33" s="29"/>
      <c r="L33" s="12"/>
      <c r="M33" s="12"/>
      <c r="N33" s="12"/>
      <c r="O33" s="29"/>
      <c r="P33" s="12"/>
      <c r="Q33" s="12"/>
      <c r="R33" s="12"/>
      <c r="S33" s="12"/>
      <c r="T33" s="13"/>
      <c r="U33" s="13"/>
      <c r="V33" s="13"/>
    </row>
    <row r="34" spans="1:22" ht="48.75" customHeight="1">
      <c r="A34" s="11" t="s">
        <v>36</v>
      </c>
      <c r="B34" s="12">
        <v>450611.62</v>
      </c>
      <c r="C34" s="12"/>
      <c r="D34" s="12"/>
      <c r="E34" s="12"/>
      <c r="F34" s="12"/>
      <c r="G34" s="12"/>
      <c r="H34" s="12"/>
      <c r="I34" s="12"/>
      <c r="J34" s="12"/>
      <c r="K34" s="29"/>
      <c r="L34" s="12">
        <v>10000</v>
      </c>
      <c r="M34" s="12"/>
      <c r="N34" s="12"/>
      <c r="O34" s="29"/>
      <c r="P34" s="12"/>
      <c r="Q34" s="12">
        <v>-25000</v>
      </c>
      <c r="R34" s="15"/>
      <c r="S34" s="12">
        <f>B34+L34+Q34</f>
        <v>435611.62</v>
      </c>
      <c r="T34" s="13"/>
      <c r="U34" s="13"/>
      <c r="V34" s="13"/>
    </row>
    <row r="35" spans="1:22" ht="62.25" customHeight="1">
      <c r="A35" s="11" t="s">
        <v>37</v>
      </c>
      <c r="B35" s="12">
        <f>B37</f>
        <v>23545.61</v>
      </c>
      <c r="C35" s="12">
        <f t="shared" ref="C35:R35" si="38">C37</f>
        <v>0</v>
      </c>
      <c r="D35" s="12">
        <f t="shared" si="38"/>
        <v>0</v>
      </c>
      <c r="E35" s="12">
        <f t="shared" si="38"/>
        <v>0</v>
      </c>
      <c r="F35" s="12">
        <f t="shared" si="38"/>
        <v>0</v>
      </c>
      <c r="G35" s="12">
        <f t="shared" si="38"/>
        <v>0</v>
      </c>
      <c r="H35" s="12">
        <f t="shared" si="38"/>
        <v>0</v>
      </c>
      <c r="I35" s="12">
        <f t="shared" si="38"/>
        <v>0</v>
      </c>
      <c r="J35" s="12">
        <f t="shared" si="38"/>
        <v>0</v>
      </c>
      <c r="K35" s="12">
        <f t="shared" si="38"/>
        <v>0</v>
      </c>
      <c r="L35" s="12">
        <f t="shared" si="38"/>
        <v>0</v>
      </c>
      <c r="M35" s="12">
        <f t="shared" si="38"/>
        <v>0</v>
      </c>
      <c r="N35" s="12">
        <f t="shared" si="38"/>
        <v>0</v>
      </c>
      <c r="O35" s="12">
        <f t="shared" si="38"/>
        <v>0</v>
      </c>
      <c r="P35" s="12">
        <f t="shared" si="38"/>
        <v>0</v>
      </c>
      <c r="Q35" s="12">
        <f t="shared" si="38"/>
        <v>0</v>
      </c>
      <c r="R35" s="12">
        <f t="shared" si="38"/>
        <v>0</v>
      </c>
      <c r="S35" s="12">
        <f>S37</f>
        <v>23545.61</v>
      </c>
      <c r="T35" s="13"/>
      <c r="U35" s="13"/>
      <c r="V35" s="13"/>
    </row>
    <row r="36" spans="1:22" ht="17.25" customHeight="1">
      <c r="A36" s="11" t="s">
        <v>35</v>
      </c>
      <c r="B36" s="12"/>
      <c r="C36" s="12"/>
      <c r="D36" s="12"/>
      <c r="E36" s="12"/>
      <c r="F36" s="12"/>
      <c r="G36" s="12"/>
      <c r="H36" s="12"/>
      <c r="I36" s="12"/>
      <c r="J36" s="12"/>
      <c r="K36" s="29"/>
      <c r="L36" s="12"/>
      <c r="M36" s="12"/>
      <c r="N36" s="12"/>
      <c r="O36" s="29"/>
      <c r="P36" s="12"/>
      <c r="Q36" s="12"/>
      <c r="R36" s="15"/>
      <c r="S36" s="12"/>
      <c r="T36" s="13"/>
      <c r="U36" s="13"/>
      <c r="V36" s="13"/>
    </row>
    <row r="37" spans="1:22" ht="65.25" customHeight="1">
      <c r="A37" s="11" t="s">
        <v>38</v>
      </c>
      <c r="B37" s="12">
        <v>23545.61</v>
      </c>
      <c r="C37" s="15"/>
      <c r="D37" s="15"/>
      <c r="E37" s="15"/>
      <c r="F37" s="15"/>
      <c r="G37" s="15"/>
      <c r="H37" s="15"/>
      <c r="I37" s="15"/>
      <c r="J37" s="15"/>
      <c r="K37" s="30"/>
      <c r="L37" s="15"/>
      <c r="M37" s="15"/>
      <c r="N37" s="15"/>
      <c r="O37" s="30"/>
      <c r="P37" s="15"/>
      <c r="Q37" s="15"/>
      <c r="R37" s="15"/>
      <c r="S37" s="12">
        <f>B37</f>
        <v>23545.61</v>
      </c>
      <c r="T37" s="13"/>
      <c r="U37" s="13"/>
      <c r="V37" s="13"/>
    </row>
    <row r="38" spans="1:22" ht="68.45" customHeight="1">
      <c r="A38" s="11" t="s">
        <v>39</v>
      </c>
      <c r="B38" s="12">
        <f>B40</f>
        <v>70828.03</v>
      </c>
      <c r="C38" s="12">
        <f t="shared" ref="C38:S38" si="39">C40</f>
        <v>0</v>
      </c>
      <c r="D38" s="12">
        <f t="shared" si="39"/>
        <v>0</v>
      </c>
      <c r="E38" s="12">
        <f t="shared" si="39"/>
        <v>0</v>
      </c>
      <c r="F38" s="12">
        <f t="shared" si="39"/>
        <v>0</v>
      </c>
      <c r="G38" s="12">
        <f t="shared" si="39"/>
        <v>0</v>
      </c>
      <c r="H38" s="12">
        <f t="shared" si="39"/>
        <v>-21975.02</v>
      </c>
      <c r="I38" s="12">
        <f t="shared" si="39"/>
        <v>0</v>
      </c>
      <c r="J38" s="12">
        <f t="shared" si="39"/>
        <v>0</v>
      </c>
      <c r="K38" s="12">
        <f t="shared" si="39"/>
        <v>0</v>
      </c>
      <c r="L38" s="12">
        <f t="shared" si="39"/>
        <v>120</v>
      </c>
      <c r="M38" s="12">
        <f t="shared" si="39"/>
        <v>0</v>
      </c>
      <c r="N38" s="12">
        <f t="shared" si="39"/>
        <v>148.09</v>
      </c>
      <c r="O38" s="29">
        <f t="shared" si="39"/>
        <v>0</v>
      </c>
      <c r="P38" s="12">
        <f t="shared" si="39"/>
        <v>0</v>
      </c>
      <c r="Q38" s="12">
        <f t="shared" si="39"/>
        <v>0</v>
      </c>
      <c r="R38" s="12">
        <f t="shared" si="39"/>
        <v>0</v>
      </c>
      <c r="S38" s="12">
        <f t="shared" si="39"/>
        <v>49121.099999999991</v>
      </c>
      <c r="T38" s="13"/>
      <c r="U38" s="13"/>
      <c r="V38" s="13"/>
    </row>
    <row r="39" spans="1:22" ht="16.5" customHeight="1">
      <c r="A39" s="11" t="s">
        <v>35</v>
      </c>
      <c r="B39" s="12"/>
      <c r="C39" s="12"/>
      <c r="D39" s="12"/>
      <c r="E39" s="12"/>
      <c r="F39" s="12"/>
      <c r="G39" s="12"/>
      <c r="H39" s="12"/>
      <c r="I39" s="12"/>
      <c r="J39" s="12"/>
      <c r="K39" s="29"/>
      <c r="L39" s="12"/>
      <c r="M39" s="12"/>
      <c r="N39" s="12"/>
      <c r="O39" s="29"/>
      <c r="P39" s="12"/>
      <c r="Q39" s="12"/>
      <c r="R39" s="12"/>
      <c r="S39" s="12"/>
      <c r="T39" s="13"/>
      <c r="U39" s="13"/>
      <c r="V39" s="13"/>
    </row>
    <row r="40" spans="1:22" ht="51.6" customHeight="1">
      <c r="A40" s="11" t="s">
        <v>40</v>
      </c>
      <c r="B40" s="12">
        <v>70828.03</v>
      </c>
      <c r="C40" s="12"/>
      <c r="D40" s="12"/>
      <c r="E40" s="12"/>
      <c r="F40" s="12"/>
      <c r="G40" s="12"/>
      <c r="H40" s="12">
        <v>-21975.02</v>
      </c>
      <c r="I40" s="12"/>
      <c r="J40" s="12"/>
      <c r="K40" s="29"/>
      <c r="L40" s="12">
        <v>120</v>
      </c>
      <c r="M40" s="12"/>
      <c r="N40" s="12">
        <v>148.09</v>
      </c>
      <c r="O40" s="29"/>
      <c r="P40" s="12"/>
      <c r="Q40" s="12"/>
      <c r="R40" s="12"/>
      <c r="S40" s="12">
        <f>B40+C40+D40+E40+F40+G40+H40+I40++L40+N40+Q40</f>
        <v>49121.099999999991</v>
      </c>
      <c r="T40" s="13"/>
      <c r="U40" s="13"/>
      <c r="V40" s="13"/>
    </row>
    <row r="41" spans="1:22">
      <c r="A41" s="11" t="s">
        <v>41</v>
      </c>
      <c r="B41" s="12">
        <f t="shared" ref="B41:R41" si="40">B43</f>
        <v>6578.3</v>
      </c>
      <c r="C41" s="12">
        <f t="shared" si="40"/>
        <v>0</v>
      </c>
      <c r="D41" s="12">
        <f t="shared" si="40"/>
        <v>0</v>
      </c>
      <c r="E41" s="12">
        <f t="shared" si="40"/>
        <v>0</v>
      </c>
      <c r="F41" s="12">
        <f t="shared" si="40"/>
        <v>0</v>
      </c>
      <c r="G41" s="12">
        <f t="shared" si="40"/>
        <v>0</v>
      </c>
      <c r="H41" s="12">
        <f t="shared" si="40"/>
        <v>0</v>
      </c>
      <c r="I41" s="12">
        <f t="shared" si="40"/>
        <v>-2951.19</v>
      </c>
      <c r="J41" s="12">
        <f t="shared" si="40"/>
        <v>0</v>
      </c>
      <c r="K41" s="12">
        <f t="shared" si="40"/>
        <v>0</v>
      </c>
      <c r="L41" s="12">
        <f t="shared" si="40"/>
        <v>0</v>
      </c>
      <c r="M41" s="12">
        <f t="shared" si="40"/>
        <v>0</v>
      </c>
      <c r="N41" s="12">
        <f t="shared" si="40"/>
        <v>0</v>
      </c>
      <c r="O41" s="12">
        <f t="shared" si="40"/>
        <v>400</v>
      </c>
      <c r="P41" s="12">
        <f t="shared" si="40"/>
        <v>0</v>
      </c>
      <c r="Q41" s="12">
        <f t="shared" si="40"/>
        <v>0</v>
      </c>
      <c r="R41" s="12">
        <f t="shared" si="40"/>
        <v>0</v>
      </c>
      <c r="S41" s="12">
        <f>B41+C41+D41+E41+F41+G41+H41+I41+R41+O41</f>
        <v>4027.11</v>
      </c>
      <c r="T41" s="13"/>
      <c r="U41" s="13"/>
      <c r="V41" s="13"/>
    </row>
    <row r="42" spans="1:22" ht="18.75" customHeight="1">
      <c r="A42" s="11" t="s">
        <v>33</v>
      </c>
      <c r="B42" s="12"/>
      <c r="C42" s="12"/>
      <c r="D42" s="12"/>
      <c r="E42" s="12"/>
      <c r="F42" s="12"/>
      <c r="G42" s="12"/>
      <c r="H42" s="12"/>
      <c r="I42" s="12"/>
      <c r="J42" s="12"/>
      <c r="K42" s="29"/>
      <c r="L42" s="12"/>
      <c r="M42" s="12"/>
      <c r="N42" s="12"/>
      <c r="O42" s="29"/>
      <c r="P42" s="12"/>
      <c r="Q42" s="12"/>
      <c r="R42" s="12"/>
      <c r="S42" s="12"/>
      <c r="T42" s="13"/>
      <c r="U42" s="13"/>
      <c r="V42" s="13"/>
    </row>
    <row r="43" spans="1:22" ht="54" customHeight="1">
      <c r="A43" s="11" t="s">
        <v>42</v>
      </c>
      <c r="B43" s="12">
        <v>6578.3</v>
      </c>
      <c r="C43" s="12"/>
      <c r="D43" s="12"/>
      <c r="E43" s="12"/>
      <c r="F43" s="12"/>
      <c r="G43" s="12"/>
      <c r="H43" s="12"/>
      <c r="I43" s="12">
        <v>-2951.19</v>
      </c>
      <c r="J43" s="12"/>
      <c r="K43" s="29"/>
      <c r="L43" s="12"/>
      <c r="M43" s="12"/>
      <c r="N43" s="12"/>
      <c r="O43" s="29">
        <v>400</v>
      </c>
      <c r="P43" s="12"/>
      <c r="Q43" s="12"/>
      <c r="R43" s="12"/>
      <c r="S43" s="12">
        <f>B43+C43+D43+E43+F43+G43+H43+I43+R43+O43</f>
        <v>4027.11</v>
      </c>
      <c r="T43" s="13"/>
      <c r="U43" s="13"/>
      <c r="V43" s="13"/>
    </row>
    <row r="44" spans="1:22" ht="64.900000000000006" customHeight="1">
      <c r="A44" s="11" t="s">
        <v>43</v>
      </c>
      <c r="B44" s="12">
        <v>4055.75</v>
      </c>
      <c r="C44" s="12"/>
      <c r="D44" s="12"/>
      <c r="E44" s="12"/>
      <c r="F44" s="12"/>
      <c r="G44" s="12"/>
      <c r="H44" s="12"/>
      <c r="I44" s="12"/>
      <c r="J44" s="12"/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29"/>
      <c r="R44" s="29">
        <v>0</v>
      </c>
      <c r="S44" s="12">
        <f>B44+C44+D44</f>
        <v>4055.75</v>
      </c>
      <c r="T44" s="13"/>
      <c r="U44" s="13"/>
      <c r="V44" s="13"/>
    </row>
    <row r="45" spans="1:22" ht="17.25" customHeight="1">
      <c r="A45" s="11" t="s">
        <v>44</v>
      </c>
      <c r="B45" s="12">
        <f>B46</f>
        <v>1421.06</v>
      </c>
      <c r="C45" s="12">
        <f t="shared" ref="C45:R45" si="41">C46</f>
        <v>0</v>
      </c>
      <c r="D45" s="12">
        <f t="shared" si="41"/>
        <v>0</v>
      </c>
      <c r="E45" s="12">
        <f t="shared" si="41"/>
        <v>0</v>
      </c>
      <c r="F45" s="12">
        <f t="shared" si="41"/>
        <v>0</v>
      </c>
      <c r="G45" s="12">
        <f t="shared" si="41"/>
        <v>0</v>
      </c>
      <c r="H45" s="12">
        <f t="shared" si="41"/>
        <v>0</v>
      </c>
      <c r="I45" s="12">
        <f t="shared" si="41"/>
        <v>0</v>
      </c>
      <c r="J45" s="12">
        <f t="shared" si="41"/>
        <v>0</v>
      </c>
      <c r="K45" s="12">
        <f t="shared" si="41"/>
        <v>0</v>
      </c>
      <c r="L45" s="12">
        <f t="shared" si="41"/>
        <v>0</v>
      </c>
      <c r="M45" s="12">
        <f t="shared" si="41"/>
        <v>0</v>
      </c>
      <c r="N45" s="12">
        <f t="shared" si="41"/>
        <v>0</v>
      </c>
      <c r="O45" s="12">
        <f t="shared" si="41"/>
        <v>451.31</v>
      </c>
      <c r="P45" s="12">
        <f t="shared" si="41"/>
        <v>0</v>
      </c>
      <c r="Q45" s="12">
        <f t="shared" si="41"/>
        <v>0</v>
      </c>
      <c r="R45" s="12">
        <f t="shared" si="41"/>
        <v>0</v>
      </c>
      <c r="S45" s="12">
        <f>S46</f>
        <v>1872.37</v>
      </c>
      <c r="T45" s="13"/>
      <c r="U45" s="13"/>
      <c r="V45" s="13"/>
    </row>
    <row r="46" spans="1:22" ht="17.25" customHeight="1">
      <c r="A46" s="11" t="s">
        <v>45</v>
      </c>
      <c r="B46" s="12">
        <v>1421.06</v>
      </c>
      <c r="C46" s="12"/>
      <c r="D46" s="12"/>
      <c r="E46" s="12"/>
      <c r="F46" s="12"/>
      <c r="G46" s="12"/>
      <c r="H46" s="12"/>
      <c r="I46" s="12"/>
      <c r="J46" s="12"/>
      <c r="K46" s="29"/>
      <c r="L46" s="12"/>
      <c r="M46" s="12"/>
      <c r="N46" s="12"/>
      <c r="O46" s="29">
        <v>451.31</v>
      </c>
      <c r="P46" s="12"/>
      <c r="Q46" s="12"/>
      <c r="R46" s="12"/>
      <c r="S46" s="12">
        <f>B46+O46</f>
        <v>1872.37</v>
      </c>
      <c r="T46" s="13"/>
      <c r="U46" s="13"/>
      <c r="V46" s="13"/>
    </row>
    <row r="47" spans="1:22" ht="31.5" customHeight="1">
      <c r="A47" s="11" t="s">
        <v>46</v>
      </c>
      <c r="B47" s="12">
        <f t="shared" ref="B47:I47" si="42">B48+B49</f>
        <v>13636.8</v>
      </c>
      <c r="C47" s="12">
        <f t="shared" si="42"/>
        <v>0</v>
      </c>
      <c r="D47" s="12">
        <f t="shared" si="42"/>
        <v>-1892.81</v>
      </c>
      <c r="E47" s="12">
        <f t="shared" si="42"/>
        <v>30340.3</v>
      </c>
      <c r="F47" s="12">
        <f t="shared" si="42"/>
        <v>0</v>
      </c>
      <c r="G47" s="12">
        <f t="shared" si="42"/>
        <v>0</v>
      </c>
      <c r="H47" s="12">
        <f t="shared" si="42"/>
        <v>0</v>
      </c>
      <c r="I47" s="12">
        <f t="shared" si="42"/>
        <v>1151.3399999999999</v>
      </c>
      <c r="J47" s="12">
        <f t="shared" ref="J47" si="43">J48+J49</f>
        <v>0</v>
      </c>
      <c r="K47" s="12">
        <f t="shared" ref="K47" si="44">K48+K49</f>
        <v>0</v>
      </c>
      <c r="L47" s="12">
        <f t="shared" ref="L47:R47" si="45">L48+L49</f>
        <v>493.72</v>
      </c>
      <c r="M47" s="12">
        <f t="shared" si="45"/>
        <v>193.4</v>
      </c>
      <c r="N47" s="12">
        <f t="shared" si="45"/>
        <v>5718.62</v>
      </c>
      <c r="O47" s="29">
        <f t="shared" si="45"/>
        <v>0</v>
      </c>
      <c r="P47" s="12">
        <f t="shared" si="45"/>
        <v>0</v>
      </c>
      <c r="Q47" s="12">
        <f t="shared" si="45"/>
        <v>6437.4000000000005</v>
      </c>
      <c r="R47" s="12">
        <f t="shared" si="45"/>
        <v>141.16999999999999</v>
      </c>
      <c r="S47" s="12">
        <f>S48+S49</f>
        <v>56219.94</v>
      </c>
      <c r="T47" s="13"/>
      <c r="U47" s="13"/>
      <c r="V47" s="13"/>
    </row>
    <row r="48" spans="1:22" ht="37.5" customHeight="1">
      <c r="A48" s="11" t="s">
        <v>47</v>
      </c>
      <c r="B48" s="12">
        <v>10722.49</v>
      </c>
      <c r="C48" s="12"/>
      <c r="D48" s="12"/>
      <c r="E48" s="12">
        <v>28845</v>
      </c>
      <c r="F48" s="12"/>
      <c r="G48" s="12"/>
      <c r="H48" s="12"/>
      <c r="I48" s="12"/>
      <c r="J48" s="12"/>
      <c r="K48" s="29"/>
      <c r="L48" s="12"/>
      <c r="M48" s="12"/>
      <c r="N48" s="12">
        <v>5718.62</v>
      </c>
      <c r="O48" s="29"/>
      <c r="P48" s="12"/>
      <c r="Q48" s="12">
        <v>5015.26</v>
      </c>
      <c r="R48" s="12">
        <v>0.01</v>
      </c>
      <c r="S48" s="29">
        <f>B48+C48+E48+N48+Q48+R48</f>
        <v>50301.380000000005</v>
      </c>
      <c r="T48" s="13"/>
      <c r="U48" s="13"/>
      <c r="V48" s="13"/>
    </row>
    <row r="49" spans="1:22" ht="20.25" customHeight="1">
      <c r="A49" s="11" t="s">
        <v>48</v>
      </c>
      <c r="B49" s="12">
        <v>2914.31</v>
      </c>
      <c r="C49" s="12"/>
      <c r="D49" s="12">
        <v>-1892.81</v>
      </c>
      <c r="E49" s="12">
        <v>1495.3</v>
      </c>
      <c r="F49" s="12"/>
      <c r="G49" s="12"/>
      <c r="H49" s="12"/>
      <c r="I49" s="12">
        <v>1151.3399999999999</v>
      </c>
      <c r="J49" s="12"/>
      <c r="K49" s="29"/>
      <c r="L49" s="12">
        <v>493.72</v>
      </c>
      <c r="M49" s="12">
        <v>193.4</v>
      </c>
      <c r="N49" s="12"/>
      <c r="O49" s="29"/>
      <c r="P49" s="12"/>
      <c r="Q49" s="12">
        <v>1422.14</v>
      </c>
      <c r="R49" s="12">
        <v>141.16</v>
      </c>
      <c r="S49" s="29">
        <f>B49+C49+D49+E49+F49+G49+H49+I49+R49+L49+M49+Q49</f>
        <v>5918.56</v>
      </c>
      <c r="T49" s="13"/>
      <c r="U49" s="13"/>
      <c r="V49" s="13"/>
    </row>
    <row r="50" spans="1:22" ht="22.9" customHeight="1">
      <c r="A50" s="11" t="s">
        <v>49</v>
      </c>
      <c r="B50" s="12">
        <f t="shared" ref="B50:S50" si="46">B52+B53</f>
        <v>89133.34</v>
      </c>
      <c r="C50" s="12">
        <f t="shared" si="46"/>
        <v>0</v>
      </c>
      <c r="D50" s="12">
        <f t="shared" si="46"/>
        <v>0</v>
      </c>
      <c r="E50" s="12">
        <f t="shared" si="46"/>
        <v>10510.98</v>
      </c>
      <c r="F50" s="12">
        <f t="shared" si="46"/>
        <v>0</v>
      </c>
      <c r="G50" s="12">
        <f t="shared" si="46"/>
        <v>0</v>
      </c>
      <c r="H50" s="12">
        <f t="shared" si="46"/>
        <v>-503</v>
      </c>
      <c r="I50" s="12">
        <f t="shared" si="46"/>
        <v>18154.129999999997</v>
      </c>
      <c r="J50" s="12">
        <f t="shared" si="46"/>
        <v>0</v>
      </c>
      <c r="K50" s="29">
        <f t="shared" si="46"/>
        <v>0</v>
      </c>
      <c r="L50" s="29">
        <f t="shared" si="46"/>
        <v>36387</v>
      </c>
      <c r="M50" s="12">
        <f t="shared" si="46"/>
        <v>2999.94</v>
      </c>
      <c r="N50" s="12">
        <f t="shared" si="46"/>
        <v>12560.27</v>
      </c>
      <c r="O50" s="29">
        <f t="shared" si="46"/>
        <v>10917.439999999999</v>
      </c>
      <c r="P50" s="12">
        <f t="shared" si="46"/>
        <v>6017.65</v>
      </c>
      <c r="Q50" s="12">
        <f t="shared" si="46"/>
        <v>12382.580000000002</v>
      </c>
      <c r="R50" s="12">
        <f t="shared" si="46"/>
        <v>0</v>
      </c>
      <c r="S50" s="12">
        <f t="shared" si="46"/>
        <v>198560.33000000002</v>
      </c>
      <c r="T50" s="13"/>
      <c r="U50" s="13"/>
      <c r="V50" s="13"/>
    </row>
    <row r="51" spans="1:22" ht="20.25" customHeight="1">
      <c r="A51" s="11" t="s">
        <v>33</v>
      </c>
      <c r="B51" s="12"/>
      <c r="C51" s="12"/>
      <c r="D51" s="12"/>
      <c r="E51" s="12"/>
      <c r="F51" s="12"/>
      <c r="G51" s="12"/>
      <c r="H51" s="12"/>
      <c r="I51" s="12"/>
      <c r="J51" s="12"/>
      <c r="K51" s="29"/>
      <c r="L51" s="12"/>
      <c r="M51" s="12"/>
      <c r="N51" s="12"/>
      <c r="O51" s="29"/>
      <c r="P51" s="12"/>
      <c r="Q51" s="12"/>
      <c r="R51" s="12"/>
      <c r="S51" s="12"/>
      <c r="T51" s="13"/>
      <c r="U51" s="13"/>
      <c r="V51" s="13"/>
    </row>
    <row r="52" spans="1:22" ht="64.900000000000006" customHeight="1">
      <c r="A52" s="11" t="s">
        <v>50</v>
      </c>
      <c r="B52" s="12">
        <v>12466.82</v>
      </c>
      <c r="C52" s="12"/>
      <c r="D52" s="12"/>
      <c r="E52" s="12">
        <v>7554.18</v>
      </c>
      <c r="F52" s="12"/>
      <c r="G52" s="12"/>
      <c r="H52" s="12">
        <v>-503</v>
      </c>
      <c r="I52" s="12">
        <v>12688.05</v>
      </c>
      <c r="J52" s="12"/>
      <c r="K52" s="29"/>
      <c r="L52" s="12"/>
      <c r="M52" s="12">
        <v>2999.94</v>
      </c>
      <c r="N52" s="12"/>
      <c r="O52" s="29"/>
      <c r="P52" s="12"/>
      <c r="Q52" s="12">
        <v>-11000</v>
      </c>
      <c r="R52" s="12"/>
      <c r="S52" s="12">
        <f>B52+C52+D52+E52+F52+G52+H52+I52+R52+M52+N52+Q52</f>
        <v>24205.989999999998</v>
      </c>
      <c r="T52" s="13"/>
      <c r="U52" s="13"/>
      <c r="V52" s="13"/>
    </row>
    <row r="53" spans="1:22" ht="35.25" customHeight="1">
      <c r="A53" s="16" t="s">
        <v>51</v>
      </c>
      <c r="B53" s="12">
        <v>76666.52</v>
      </c>
      <c r="C53" s="12"/>
      <c r="D53" s="12"/>
      <c r="E53" s="12">
        <v>2956.8</v>
      </c>
      <c r="F53" s="12"/>
      <c r="G53" s="12"/>
      <c r="H53" s="12"/>
      <c r="I53" s="12">
        <v>5466.08</v>
      </c>
      <c r="J53" s="12"/>
      <c r="K53" s="29"/>
      <c r="L53" s="29">
        <v>36387</v>
      </c>
      <c r="M53" s="12"/>
      <c r="N53" s="12">
        <f>8120.98+4439.29</f>
        <v>12560.27</v>
      </c>
      <c r="O53" s="29">
        <f>5500+5417.44</f>
        <v>10917.439999999999</v>
      </c>
      <c r="P53" s="12">
        <v>6017.65</v>
      </c>
      <c r="Q53" s="12">
        <f>15000+8382.58</f>
        <v>23382.58</v>
      </c>
      <c r="R53" s="12"/>
      <c r="S53" s="12">
        <f>B53+C53+D53+E53+F53+G53+H53+I53+R53+K53+L53+N53+O53+P53+Q53</f>
        <v>174354.34000000003</v>
      </c>
      <c r="T53" s="13"/>
      <c r="U53" s="13"/>
      <c r="V53" s="13"/>
    </row>
    <row r="54" spans="1:22" ht="18.75" customHeight="1">
      <c r="A54" s="11" t="s">
        <v>52</v>
      </c>
      <c r="B54" s="12">
        <f>B55</f>
        <v>11939</v>
      </c>
      <c r="C54" s="12">
        <f t="shared" ref="C54:R54" si="47">C55</f>
        <v>0</v>
      </c>
      <c r="D54" s="12">
        <f t="shared" si="47"/>
        <v>0</v>
      </c>
      <c r="E54" s="12">
        <f t="shared" si="47"/>
        <v>0</v>
      </c>
      <c r="F54" s="12">
        <f t="shared" si="47"/>
        <v>0</v>
      </c>
      <c r="G54" s="12">
        <f t="shared" si="47"/>
        <v>0</v>
      </c>
      <c r="H54" s="12">
        <f t="shared" si="47"/>
        <v>0</v>
      </c>
      <c r="I54" s="12">
        <f t="shared" si="47"/>
        <v>0</v>
      </c>
      <c r="J54" s="12">
        <f t="shared" si="47"/>
        <v>0</v>
      </c>
      <c r="K54" s="12">
        <f t="shared" si="47"/>
        <v>0</v>
      </c>
      <c r="L54" s="12">
        <f t="shared" si="47"/>
        <v>0</v>
      </c>
      <c r="M54" s="12">
        <f t="shared" si="47"/>
        <v>0</v>
      </c>
      <c r="N54" s="12">
        <f t="shared" si="47"/>
        <v>0</v>
      </c>
      <c r="O54" s="12">
        <f t="shared" si="47"/>
        <v>0</v>
      </c>
      <c r="P54" s="12">
        <f t="shared" si="47"/>
        <v>0</v>
      </c>
      <c r="Q54" s="12">
        <f t="shared" si="47"/>
        <v>0</v>
      </c>
      <c r="R54" s="12">
        <f t="shared" si="47"/>
        <v>0</v>
      </c>
      <c r="S54" s="12">
        <f>S55</f>
        <v>11939</v>
      </c>
      <c r="T54" s="13"/>
      <c r="U54" s="13"/>
      <c r="V54" s="13"/>
    </row>
    <row r="55" spans="1:22" ht="40.15" customHeight="1">
      <c r="A55" s="11" t="s">
        <v>53</v>
      </c>
      <c r="B55" s="12">
        <v>11939</v>
      </c>
      <c r="C55" s="12"/>
      <c r="D55" s="12"/>
      <c r="E55" s="12"/>
      <c r="F55" s="12"/>
      <c r="G55" s="12"/>
      <c r="H55" s="12"/>
      <c r="I55" s="12"/>
      <c r="J55" s="12"/>
      <c r="K55" s="29"/>
      <c r="L55" s="12"/>
      <c r="M55" s="12"/>
      <c r="N55" s="12"/>
      <c r="O55" s="29"/>
      <c r="P55" s="12"/>
      <c r="Q55" s="12"/>
      <c r="R55" s="12"/>
      <c r="S55" s="12">
        <f>B55</f>
        <v>11939</v>
      </c>
      <c r="T55" s="13"/>
      <c r="U55" s="13"/>
      <c r="V55" s="13"/>
    </row>
    <row r="56" spans="1:22" s="4" customFormat="1" ht="18.75" customHeight="1">
      <c r="A56" s="11" t="s">
        <v>54</v>
      </c>
      <c r="B56" s="12">
        <f t="shared" ref="B56:R56" si="48">B57+B58+B59+B60+B61+B62+B63+B64+B65+B66+B67+B68+B69+B70+B71+B72+B73+B74+B75+B76+B77+B78+B79+B80+B81+B83</f>
        <v>23240.86</v>
      </c>
      <c r="C56" s="12">
        <f t="shared" si="48"/>
        <v>0</v>
      </c>
      <c r="D56" s="12">
        <f t="shared" si="48"/>
        <v>29.3</v>
      </c>
      <c r="E56" s="12">
        <f t="shared" si="48"/>
        <v>46.3</v>
      </c>
      <c r="F56" s="12">
        <f t="shared" si="48"/>
        <v>0</v>
      </c>
      <c r="G56" s="12">
        <f t="shared" si="48"/>
        <v>0</v>
      </c>
      <c r="H56" s="12">
        <f t="shared" si="48"/>
        <v>78.8</v>
      </c>
      <c r="I56" s="12">
        <f t="shared" si="48"/>
        <v>113.01</v>
      </c>
      <c r="J56" s="12">
        <f t="shared" ref="J56" si="49">J57+J58+J59+J60+J61+J62+J63+J64+J65+J66+J67+J68+J69+J70+J71+J72+J73+J74+J75+J76+J77+J78+J79+J80+J81+J83</f>
        <v>0</v>
      </c>
      <c r="K56" s="12">
        <f t="shared" ref="K56" si="50">K57+K58+K59+K60+K61+K62+K63+K64+K65+K66+K67+K68+K69+K70+K71+K72+K73+K74+K75+K76+K77+K78+K79+K80+K81+K83</f>
        <v>0</v>
      </c>
      <c r="L56" s="12">
        <f>L57+L58+L59+L60+L61+L62+L63+L64+L65+L66+L67+L68+L69+L70+L71+L72+L73+L74+L75+L76+L77+L78+L79+L80+L81+L83+L82</f>
        <v>2325.9899999999998</v>
      </c>
      <c r="M56" s="12">
        <f>M73</f>
        <v>57425.42</v>
      </c>
      <c r="N56" s="12">
        <f>N73</f>
        <v>57.25</v>
      </c>
      <c r="O56" s="12">
        <f t="shared" ref="O56:P56" si="51">O73</f>
        <v>0</v>
      </c>
      <c r="P56" s="12">
        <f t="shared" si="51"/>
        <v>0</v>
      </c>
      <c r="Q56" s="12">
        <f>Q73+Q67+Q68+Q74+Q83+Q70+Q78+Q80</f>
        <v>128.35</v>
      </c>
      <c r="R56" s="12">
        <f t="shared" si="48"/>
        <v>-0.02</v>
      </c>
      <c r="S56" s="12">
        <f>S57+S58+S59+S60+S61+S62+S63+S64+S65+S66+S67+S68+S69+S70+S71+S72+S73+S74+S75+S76+S77+S78+S79+S80+S81+S83+S82</f>
        <v>83445.259999999995</v>
      </c>
      <c r="T56" s="13"/>
      <c r="U56" s="13"/>
      <c r="V56" s="13"/>
    </row>
    <row r="57" spans="1:22" s="4" customFormat="1" ht="63">
      <c r="A57" s="11" t="s">
        <v>55</v>
      </c>
      <c r="B57" s="17">
        <v>174.71</v>
      </c>
      <c r="C57" s="12"/>
      <c r="D57" s="12"/>
      <c r="E57" s="12"/>
      <c r="F57" s="12"/>
      <c r="G57" s="12"/>
      <c r="H57" s="12"/>
      <c r="I57" s="12"/>
      <c r="J57" s="12"/>
      <c r="K57" s="29"/>
      <c r="L57" s="12"/>
      <c r="M57" s="12"/>
      <c r="N57" s="12"/>
      <c r="O57" s="29"/>
      <c r="P57" s="12"/>
      <c r="Q57" s="12"/>
      <c r="R57" s="12"/>
      <c r="S57" s="29">
        <f t="shared" ref="S57:S66" si="52">B57</f>
        <v>174.71</v>
      </c>
      <c r="T57" s="13"/>
      <c r="U57" s="13"/>
      <c r="V57" s="13"/>
    </row>
    <row r="58" spans="1:22" s="4" customFormat="1" ht="78.75">
      <c r="A58" s="11" t="s">
        <v>56</v>
      </c>
      <c r="B58" s="17">
        <v>602.70000000000005</v>
      </c>
      <c r="C58" s="12"/>
      <c r="D58" s="12"/>
      <c r="E58" s="12"/>
      <c r="F58" s="12"/>
      <c r="G58" s="12"/>
      <c r="H58" s="12"/>
      <c r="I58" s="12"/>
      <c r="J58" s="12"/>
      <c r="K58" s="29"/>
      <c r="L58" s="12"/>
      <c r="M58" s="12"/>
      <c r="N58" s="12"/>
      <c r="O58" s="29"/>
      <c r="P58" s="12"/>
      <c r="Q58" s="12"/>
      <c r="R58" s="12"/>
      <c r="S58" s="29">
        <f t="shared" si="52"/>
        <v>602.70000000000005</v>
      </c>
      <c r="T58" s="13"/>
      <c r="U58" s="13"/>
      <c r="V58" s="13"/>
    </row>
    <row r="59" spans="1:22" s="4" customFormat="1" ht="63">
      <c r="A59" s="11" t="s">
        <v>57</v>
      </c>
      <c r="B59" s="17">
        <v>276.81</v>
      </c>
      <c r="C59" s="18"/>
      <c r="D59" s="18"/>
      <c r="E59" s="18"/>
      <c r="F59" s="18"/>
      <c r="G59" s="18"/>
      <c r="H59" s="18"/>
      <c r="I59" s="18"/>
      <c r="J59" s="18"/>
      <c r="K59" s="31"/>
      <c r="L59" s="18"/>
      <c r="M59" s="18"/>
      <c r="N59" s="18"/>
      <c r="O59" s="31"/>
      <c r="P59" s="18"/>
      <c r="Q59" s="18"/>
      <c r="R59" s="18"/>
      <c r="S59" s="29">
        <f t="shared" si="52"/>
        <v>276.81</v>
      </c>
      <c r="T59" s="13"/>
      <c r="U59" s="13"/>
      <c r="V59" s="13"/>
    </row>
    <row r="60" spans="1:22" s="4" customFormat="1" ht="63">
      <c r="A60" s="11" t="s">
        <v>58</v>
      </c>
      <c r="B60" s="17">
        <v>3.33</v>
      </c>
      <c r="C60" s="18"/>
      <c r="D60" s="18"/>
      <c r="E60" s="18"/>
      <c r="F60" s="18"/>
      <c r="G60" s="18"/>
      <c r="H60" s="18"/>
      <c r="I60" s="18"/>
      <c r="J60" s="18"/>
      <c r="K60" s="31"/>
      <c r="L60" s="18"/>
      <c r="M60" s="18"/>
      <c r="N60" s="18"/>
      <c r="O60" s="31"/>
      <c r="P60" s="18"/>
      <c r="Q60" s="18"/>
      <c r="R60" s="18"/>
      <c r="S60" s="29">
        <f t="shared" si="52"/>
        <v>3.33</v>
      </c>
      <c r="T60" s="13"/>
      <c r="U60" s="13"/>
      <c r="V60" s="13"/>
    </row>
    <row r="61" spans="1:22" s="4" customFormat="1" ht="66.75" customHeight="1">
      <c r="A61" s="11" t="s">
        <v>59</v>
      </c>
      <c r="B61" s="17">
        <v>358.08</v>
      </c>
      <c r="C61" s="18"/>
      <c r="D61" s="18"/>
      <c r="E61" s="18"/>
      <c r="F61" s="18"/>
      <c r="G61" s="18"/>
      <c r="H61" s="18"/>
      <c r="I61" s="18"/>
      <c r="J61" s="18"/>
      <c r="K61" s="31"/>
      <c r="L61" s="18"/>
      <c r="M61" s="18"/>
      <c r="N61" s="18"/>
      <c r="O61" s="31"/>
      <c r="P61" s="18"/>
      <c r="Q61" s="18"/>
      <c r="R61" s="18"/>
      <c r="S61" s="29">
        <f t="shared" si="52"/>
        <v>358.08</v>
      </c>
      <c r="T61" s="13"/>
      <c r="U61" s="13"/>
      <c r="V61" s="13"/>
    </row>
    <row r="62" spans="1:22" s="4" customFormat="1" ht="63">
      <c r="A62" s="11" t="s">
        <v>60</v>
      </c>
      <c r="B62" s="17">
        <v>6.67</v>
      </c>
      <c r="C62" s="18"/>
      <c r="D62" s="18"/>
      <c r="E62" s="18"/>
      <c r="F62" s="18"/>
      <c r="G62" s="18"/>
      <c r="H62" s="18"/>
      <c r="I62" s="18"/>
      <c r="J62" s="18"/>
      <c r="K62" s="31"/>
      <c r="L62" s="18"/>
      <c r="M62" s="18"/>
      <c r="N62" s="18"/>
      <c r="O62" s="31"/>
      <c r="P62" s="18"/>
      <c r="Q62" s="18"/>
      <c r="R62" s="18"/>
      <c r="S62" s="29">
        <f t="shared" si="52"/>
        <v>6.67</v>
      </c>
      <c r="T62" s="13"/>
      <c r="U62" s="13"/>
      <c r="V62" s="13"/>
    </row>
    <row r="63" spans="1:22" s="4" customFormat="1" ht="63">
      <c r="A63" s="11" t="s">
        <v>61</v>
      </c>
      <c r="B63" s="17">
        <v>3.18</v>
      </c>
      <c r="C63" s="18"/>
      <c r="D63" s="18"/>
      <c r="E63" s="18"/>
      <c r="F63" s="18"/>
      <c r="G63" s="18"/>
      <c r="H63" s="18"/>
      <c r="I63" s="18"/>
      <c r="J63" s="18"/>
      <c r="K63" s="31"/>
      <c r="L63" s="18"/>
      <c r="M63" s="18"/>
      <c r="N63" s="18"/>
      <c r="O63" s="31"/>
      <c r="P63" s="18"/>
      <c r="Q63" s="18"/>
      <c r="R63" s="18"/>
      <c r="S63" s="29">
        <f t="shared" si="52"/>
        <v>3.18</v>
      </c>
      <c r="T63" s="13"/>
      <c r="U63" s="13"/>
      <c r="V63" s="13"/>
    </row>
    <row r="64" spans="1:22" s="4" customFormat="1" ht="65.25" customHeight="1">
      <c r="A64" s="11" t="s">
        <v>62</v>
      </c>
      <c r="B64" s="17">
        <v>1.38</v>
      </c>
      <c r="C64" s="18"/>
      <c r="D64" s="18"/>
      <c r="E64" s="18"/>
      <c r="F64" s="18"/>
      <c r="G64" s="18"/>
      <c r="H64" s="18"/>
      <c r="I64" s="18"/>
      <c r="J64" s="18"/>
      <c r="K64" s="31"/>
      <c r="L64" s="18"/>
      <c r="M64" s="18"/>
      <c r="N64" s="18"/>
      <c r="O64" s="31"/>
      <c r="P64" s="18"/>
      <c r="Q64" s="18"/>
      <c r="R64" s="18"/>
      <c r="S64" s="29">
        <f t="shared" si="52"/>
        <v>1.38</v>
      </c>
      <c r="T64" s="13"/>
      <c r="U64" s="13"/>
      <c r="V64" s="13"/>
    </row>
    <row r="65" spans="1:22" s="4" customFormat="1" ht="63">
      <c r="A65" s="11" t="s">
        <v>63</v>
      </c>
      <c r="B65" s="17">
        <v>2.2599999999999998</v>
      </c>
      <c r="C65" s="18"/>
      <c r="D65" s="18"/>
      <c r="E65" s="18"/>
      <c r="F65" s="18"/>
      <c r="G65" s="18"/>
      <c r="H65" s="18"/>
      <c r="I65" s="18"/>
      <c r="J65" s="18"/>
      <c r="K65" s="31"/>
      <c r="L65" s="18"/>
      <c r="M65" s="18"/>
      <c r="N65" s="18"/>
      <c r="O65" s="31"/>
      <c r="P65" s="18"/>
      <c r="Q65" s="18"/>
      <c r="R65" s="18"/>
      <c r="S65" s="29">
        <f t="shared" si="52"/>
        <v>2.2599999999999998</v>
      </c>
      <c r="T65" s="13"/>
      <c r="U65" s="13"/>
      <c r="V65" s="13"/>
    </row>
    <row r="66" spans="1:22" s="4" customFormat="1" ht="63">
      <c r="A66" s="11" t="s">
        <v>64</v>
      </c>
      <c r="B66" s="17">
        <v>31.78</v>
      </c>
      <c r="C66" s="18"/>
      <c r="D66" s="18"/>
      <c r="E66" s="18"/>
      <c r="F66" s="18"/>
      <c r="G66" s="18"/>
      <c r="H66" s="18"/>
      <c r="I66" s="18"/>
      <c r="J66" s="18"/>
      <c r="K66" s="31"/>
      <c r="L66" s="18"/>
      <c r="M66" s="18"/>
      <c r="N66" s="18"/>
      <c r="O66" s="31"/>
      <c r="P66" s="18"/>
      <c r="Q66" s="18"/>
      <c r="R66" s="18"/>
      <c r="S66" s="29">
        <f t="shared" si="52"/>
        <v>31.78</v>
      </c>
      <c r="T66" s="13"/>
      <c r="U66" s="13"/>
      <c r="V66" s="13"/>
    </row>
    <row r="67" spans="1:22" s="4" customFormat="1" ht="63">
      <c r="A67" s="11" t="s">
        <v>65</v>
      </c>
      <c r="B67" s="17">
        <v>42.42</v>
      </c>
      <c r="C67" s="18"/>
      <c r="D67" s="18"/>
      <c r="E67" s="18"/>
      <c r="F67" s="18"/>
      <c r="G67" s="18"/>
      <c r="H67" s="18"/>
      <c r="I67" s="18"/>
      <c r="J67" s="18"/>
      <c r="K67" s="31"/>
      <c r="L67" s="18"/>
      <c r="M67" s="18"/>
      <c r="N67" s="18"/>
      <c r="O67" s="31"/>
      <c r="P67" s="18"/>
      <c r="Q67" s="18">
        <v>-3.75</v>
      </c>
      <c r="R67" s="18"/>
      <c r="S67" s="29">
        <f>B67+Q67</f>
        <v>38.67</v>
      </c>
      <c r="T67" s="13"/>
      <c r="U67" s="13"/>
      <c r="V67" s="13"/>
    </row>
    <row r="68" spans="1:22" s="4" customFormat="1" ht="78.75">
      <c r="A68" s="11" t="s">
        <v>66</v>
      </c>
      <c r="B68" s="17">
        <v>558.47</v>
      </c>
      <c r="C68" s="18"/>
      <c r="D68" s="18"/>
      <c r="E68" s="18"/>
      <c r="F68" s="18"/>
      <c r="G68" s="18"/>
      <c r="H68" s="18"/>
      <c r="I68" s="18"/>
      <c r="J68" s="18"/>
      <c r="K68" s="31"/>
      <c r="L68" s="18"/>
      <c r="M68" s="18"/>
      <c r="N68" s="18"/>
      <c r="O68" s="31"/>
      <c r="P68" s="18"/>
      <c r="Q68" s="18">
        <v>62.5</v>
      </c>
      <c r="R68" s="18"/>
      <c r="S68" s="29">
        <f>B68+R68+Q68</f>
        <v>620.97</v>
      </c>
      <c r="T68" s="13"/>
      <c r="U68" s="13"/>
      <c r="V68" s="13"/>
    </row>
    <row r="69" spans="1:22" s="4" customFormat="1" ht="94.5">
      <c r="A69" s="36" t="s">
        <v>96</v>
      </c>
      <c r="B69" s="17">
        <v>1380.26</v>
      </c>
      <c r="C69" s="18"/>
      <c r="D69" s="18"/>
      <c r="E69" s="18"/>
      <c r="F69" s="18"/>
      <c r="G69" s="18"/>
      <c r="H69" s="18"/>
      <c r="I69" s="18"/>
      <c r="J69" s="18"/>
      <c r="K69" s="31"/>
      <c r="L69" s="18"/>
      <c r="M69" s="18"/>
      <c r="N69" s="18"/>
      <c r="O69" s="31"/>
      <c r="P69" s="18"/>
      <c r="Q69" s="18"/>
      <c r="R69" s="18"/>
      <c r="S69" s="29">
        <f>B69</f>
        <v>1380.26</v>
      </c>
      <c r="T69" s="13"/>
      <c r="U69" s="13"/>
      <c r="V69" s="13"/>
    </row>
    <row r="70" spans="1:22" s="4" customFormat="1" ht="94.5">
      <c r="A70" s="36" t="s">
        <v>97</v>
      </c>
      <c r="B70" s="17">
        <v>23.32</v>
      </c>
      <c r="C70" s="18"/>
      <c r="D70" s="18"/>
      <c r="E70" s="18"/>
      <c r="F70" s="18"/>
      <c r="G70" s="18"/>
      <c r="H70" s="18"/>
      <c r="I70" s="18"/>
      <c r="J70" s="18"/>
      <c r="K70" s="31"/>
      <c r="L70" s="18"/>
      <c r="M70" s="18"/>
      <c r="N70" s="18"/>
      <c r="O70" s="31"/>
      <c r="P70" s="18"/>
      <c r="Q70" s="18">
        <v>-10</v>
      </c>
      <c r="R70" s="18"/>
      <c r="S70" s="29">
        <f>B70+Q70</f>
        <v>13.32</v>
      </c>
      <c r="T70" s="13"/>
      <c r="U70" s="13"/>
      <c r="V70" s="13"/>
    </row>
    <row r="71" spans="1:22" s="4" customFormat="1" ht="63">
      <c r="A71" s="11" t="s">
        <v>67</v>
      </c>
      <c r="B71" s="17">
        <v>57.27</v>
      </c>
      <c r="C71" s="18"/>
      <c r="D71" s="18"/>
      <c r="E71" s="18"/>
      <c r="F71" s="18"/>
      <c r="G71" s="18"/>
      <c r="H71" s="18"/>
      <c r="I71" s="18"/>
      <c r="J71" s="18"/>
      <c r="K71" s="31"/>
      <c r="L71" s="18"/>
      <c r="M71" s="18"/>
      <c r="N71" s="18"/>
      <c r="O71" s="31"/>
      <c r="P71" s="18"/>
      <c r="Q71" s="18"/>
      <c r="R71" s="18"/>
      <c r="S71" s="29">
        <f>B71</f>
        <v>57.27</v>
      </c>
      <c r="T71" s="13"/>
      <c r="U71" s="13"/>
      <c r="V71" s="13"/>
    </row>
    <row r="72" spans="1:22" s="4" customFormat="1" ht="94.5">
      <c r="A72" s="11" t="s">
        <v>68</v>
      </c>
      <c r="B72" s="17">
        <v>1.69</v>
      </c>
      <c r="C72" s="18"/>
      <c r="D72" s="18"/>
      <c r="E72" s="18"/>
      <c r="F72" s="18"/>
      <c r="G72" s="18"/>
      <c r="H72" s="18"/>
      <c r="I72" s="18"/>
      <c r="J72" s="18"/>
      <c r="K72" s="31"/>
      <c r="L72" s="18"/>
      <c r="M72" s="18"/>
      <c r="N72" s="18"/>
      <c r="O72" s="31"/>
      <c r="P72" s="18"/>
      <c r="Q72" s="18"/>
      <c r="R72" s="18"/>
      <c r="S72" s="29">
        <f>B72</f>
        <v>1.69</v>
      </c>
      <c r="T72" s="13"/>
      <c r="U72" s="13"/>
      <c r="V72" s="13"/>
    </row>
    <row r="73" spans="1:22" s="4" customFormat="1" ht="63">
      <c r="A73" s="11" t="s">
        <v>69</v>
      </c>
      <c r="B73" s="17">
        <v>5606.51</v>
      </c>
      <c r="C73" s="18"/>
      <c r="D73" s="18"/>
      <c r="E73" s="18"/>
      <c r="F73" s="18"/>
      <c r="G73" s="18"/>
      <c r="H73" s="18"/>
      <c r="I73" s="18"/>
      <c r="J73" s="18"/>
      <c r="K73" s="31"/>
      <c r="L73" s="18">
        <v>20.28</v>
      </c>
      <c r="M73" s="18">
        <v>57425.42</v>
      </c>
      <c r="N73" s="18">
        <v>57.25</v>
      </c>
      <c r="O73" s="31"/>
      <c r="P73" s="18"/>
      <c r="Q73" s="18">
        <v>-115.25</v>
      </c>
      <c r="R73" s="18">
        <v>-0.01</v>
      </c>
      <c r="S73" s="29">
        <f>B73+L73+M73+N73+Q73+R73</f>
        <v>62994.2</v>
      </c>
      <c r="T73" s="13"/>
      <c r="U73" s="13"/>
      <c r="V73" s="13"/>
    </row>
    <row r="74" spans="1:22" s="4" customFormat="1" ht="66" customHeight="1">
      <c r="A74" s="11" t="s">
        <v>70</v>
      </c>
      <c r="B74" s="17">
        <v>2402.1</v>
      </c>
      <c r="C74" s="18"/>
      <c r="D74" s="18"/>
      <c r="E74" s="18"/>
      <c r="F74" s="18"/>
      <c r="G74" s="18"/>
      <c r="H74" s="18"/>
      <c r="I74" s="18"/>
      <c r="J74" s="18"/>
      <c r="K74" s="31"/>
      <c r="L74" s="18">
        <v>248.43</v>
      </c>
      <c r="M74" s="18"/>
      <c r="N74" s="18"/>
      <c r="O74" s="31"/>
      <c r="P74" s="18"/>
      <c r="Q74" s="18">
        <v>187.5</v>
      </c>
      <c r="R74" s="18"/>
      <c r="S74" s="29">
        <f>B74+L74+Q74</f>
        <v>2838.0299999999997</v>
      </c>
      <c r="T74" s="13"/>
      <c r="U74" s="13"/>
      <c r="V74" s="13"/>
    </row>
    <row r="75" spans="1:22" s="4" customFormat="1" ht="110.25">
      <c r="A75" s="11" t="s">
        <v>71</v>
      </c>
      <c r="B75" s="17">
        <v>728.47</v>
      </c>
      <c r="C75" s="18"/>
      <c r="D75" s="18"/>
      <c r="E75" s="18"/>
      <c r="F75" s="18"/>
      <c r="G75" s="18"/>
      <c r="H75" s="18"/>
      <c r="I75" s="18"/>
      <c r="J75" s="18"/>
      <c r="K75" s="31"/>
      <c r="L75" s="18"/>
      <c r="M75" s="18"/>
      <c r="N75" s="18"/>
      <c r="O75" s="31"/>
      <c r="P75" s="18"/>
      <c r="Q75" s="18"/>
      <c r="R75" s="18"/>
      <c r="S75" s="12">
        <f>B75</f>
        <v>728.47</v>
      </c>
      <c r="T75" s="13"/>
      <c r="U75" s="13"/>
      <c r="V75" s="13"/>
    </row>
    <row r="76" spans="1:22" s="4" customFormat="1" ht="47.25">
      <c r="A76" s="11" t="s">
        <v>72</v>
      </c>
      <c r="B76" s="17">
        <v>429.85</v>
      </c>
      <c r="C76" s="18"/>
      <c r="D76" s="18"/>
      <c r="E76" s="18"/>
      <c r="F76" s="18"/>
      <c r="G76" s="18"/>
      <c r="H76" s="18"/>
      <c r="I76" s="18"/>
      <c r="J76" s="18"/>
      <c r="K76" s="31"/>
      <c r="L76" s="18"/>
      <c r="M76" s="18"/>
      <c r="N76" s="18"/>
      <c r="O76" s="31"/>
      <c r="P76" s="18"/>
      <c r="Q76" s="18"/>
      <c r="R76" s="18"/>
      <c r="S76" s="12">
        <f>B76</f>
        <v>429.85</v>
      </c>
      <c r="T76" s="13"/>
      <c r="U76" s="13"/>
      <c r="V76" s="13"/>
    </row>
    <row r="77" spans="1:22" s="4" customFormat="1" ht="33" customHeight="1">
      <c r="A77" s="11" t="s">
        <v>73</v>
      </c>
      <c r="B77" s="17">
        <v>1404.33</v>
      </c>
      <c r="C77" s="18"/>
      <c r="D77" s="18"/>
      <c r="E77" s="18"/>
      <c r="F77" s="18"/>
      <c r="G77" s="18"/>
      <c r="H77" s="18"/>
      <c r="I77" s="18"/>
      <c r="J77" s="18"/>
      <c r="K77" s="31"/>
      <c r="L77" s="18"/>
      <c r="M77" s="18"/>
      <c r="N77" s="18"/>
      <c r="O77" s="31"/>
      <c r="P77" s="18"/>
      <c r="Q77" s="18"/>
      <c r="R77" s="18"/>
      <c r="S77" s="12">
        <f>B77</f>
        <v>1404.33</v>
      </c>
      <c r="T77" s="13"/>
      <c r="U77" s="13"/>
      <c r="V77" s="13"/>
    </row>
    <row r="78" spans="1:22" s="4" customFormat="1" ht="63">
      <c r="A78" s="11" t="s">
        <v>74</v>
      </c>
      <c r="B78" s="17">
        <v>167.56</v>
      </c>
      <c r="C78" s="18"/>
      <c r="D78" s="18"/>
      <c r="E78" s="18"/>
      <c r="F78" s="18"/>
      <c r="G78" s="18"/>
      <c r="H78" s="18"/>
      <c r="I78" s="18">
        <v>113.01</v>
      </c>
      <c r="J78" s="18"/>
      <c r="K78" s="31"/>
      <c r="L78" s="18">
        <v>1.58</v>
      </c>
      <c r="M78" s="18"/>
      <c r="N78" s="18"/>
      <c r="O78" s="31"/>
      <c r="P78" s="18"/>
      <c r="Q78" s="18">
        <v>184.81</v>
      </c>
      <c r="R78" s="18">
        <v>-0.01</v>
      </c>
      <c r="S78" s="12">
        <f>B78+C78+D78+E78+F78+G78+H78+I78+R78+L78+Q78</f>
        <v>466.95</v>
      </c>
      <c r="T78" s="13"/>
      <c r="U78" s="13"/>
      <c r="V78" s="13"/>
    </row>
    <row r="79" spans="1:22" s="4" customFormat="1" ht="48" customHeight="1">
      <c r="A79" s="11" t="s">
        <v>75</v>
      </c>
      <c r="B79" s="17">
        <v>7501.08</v>
      </c>
      <c r="C79" s="18"/>
      <c r="D79" s="18"/>
      <c r="E79" s="18"/>
      <c r="F79" s="18"/>
      <c r="G79" s="18"/>
      <c r="H79" s="18"/>
      <c r="I79" s="18"/>
      <c r="J79" s="18"/>
      <c r="K79" s="31"/>
      <c r="L79" s="18">
        <v>2105.87</v>
      </c>
      <c r="M79" s="18"/>
      <c r="N79" s="18"/>
      <c r="O79" s="31"/>
      <c r="P79" s="18"/>
      <c r="Q79" s="18"/>
      <c r="R79" s="18"/>
      <c r="S79" s="12">
        <f>B79+L79</f>
        <v>9606.9500000000007</v>
      </c>
      <c r="T79" s="13"/>
      <c r="U79" s="13"/>
      <c r="V79" s="13"/>
    </row>
    <row r="80" spans="1:22" s="4" customFormat="1" ht="33" customHeight="1">
      <c r="A80" s="11" t="s">
        <v>76</v>
      </c>
      <c r="B80" s="17">
        <v>46.46</v>
      </c>
      <c r="C80" s="18"/>
      <c r="D80" s="18">
        <v>29.3</v>
      </c>
      <c r="E80" s="18">
        <v>46.3</v>
      </c>
      <c r="F80" s="18"/>
      <c r="G80" s="18"/>
      <c r="H80" s="18">
        <v>78.8</v>
      </c>
      <c r="I80" s="18"/>
      <c r="J80" s="18"/>
      <c r="K80" s="31"/>
      <c r="L80" s="18"/>
      <c r="M80" s="18"/>
      <c r="N80" s="18"/>
      <c r="O80" s="31"/>
      <c r="P80" s="18"/>
      <c r="Q80" s="18">
        <v>-46.46</v>
      </c>
      <c r="R80" s="18"/>
      <c r="S80" s="12">
        <f>B80+C80+D80+E80+F80+G80+H80+I80+R80+Q80</f>
        <v>154.4</v>
      </c>
      <c r="T80" s="13"/>
      <c r="U80" s="13"/>
      <c r="V80" s="13"/>
    </row>
    <row r="81" spans="1:22" s="4" customFormat="1" ht="48.75" customHeight="1">
      <c r="A81" s="11" t="s">
        <v>77</v>
      </c>
      <c r="B81" s="17">
        <v>543.49</v>
      </c>
      <c r="C81" s="18"/>
      <c r="D81" s="18"/>
      <c r="E81" s="18"/>
      <c r="F81" s="18"/>
      <c r="G81" s="18"/>
      <c r="H81" s="18"/>
      <c r="I81" s="18"/>
      <c r="J81" s="18"/>
      <c r="K81" s="31"/>
      <c r="L81" s="18">
        <v>-543.49</v>
      </c>
      <c r="M81" s="18"/>
      <c r="N81" s="18"/>
      <c r="O81" s="31"/>
      <c r="P81" s="18"/>
      <c r="Q81" s="18"/>
      <c r="R81" s="18"/>
      <c r="S81" s="12">
        <f>B81+L81</f>
        <v>0</v>
      </c>
      <c r="T81" s="13"/>
      <c r="U81" s="13"/>
      <c r="V81" s="13"/>
    </row>
    <row r="82" spans="1:22" s="4" customFormat="1" ht="48.75" customHeight="1">
      <c r="A82" s="11" t="s">
        <v>94</v>
      </c>
      <c r="B82" s="35">
        <v>0</v>
      </c>
      <c r="C82" s="18"/>
      <c r="D82" s="18"/>
      <c r="E82" s="18"/>
      <c r="F82" s="18"/>
      <c r="G82" s="18"/>
      <c r="H82" s="18"/>
      <c r="I82" s="18"/>
      <c r="J82" s="18"/>
      <c r="K82" s="31"/>
      <c r="L82" s="18">
        <v>180.16</v>
      </c>
      <c r="M82" s="18"/>
      <c r="N82" s="18"/>
      <c r="O82" s="31"/>
      <c r="P82" s="18"/>
      <c r="Q82" s="18"/>
      <c r="R82" s="18"/>
      <c r="S82" s="12">
        <f>L82</f>
        <v>180.16</v>
      </c>
      <c r="T82" s="13"/>
      <c r="U82" s="13"/>
      <c r="V82" s="13"/>
    </row>
    <row r="83" spans="1:22" s="4" customFormat="1" ht="47.25">
      <c r="A83" s="11" t="s">
        <v>78</v>
      </c>
      <c r="B83" s="17">
        <v>886.68</v>
      </c>
      <c r="C83" s="18"/>
      <c r="D83" s="18"/>
      <c r="E83" s="18"/>
      <c r="F83" s="18"/>
      <c r="G83" s="18"/>
      <c r="H83" s="18"/>
      <c r="I83" s="18"/>
      <c r="J83" s="18"/>
      <c r="K83" s="31"/>
      <c r="L83" s="18">
        <v>313.16000000000003</v>
      </c>
      <c r="M83" s="18"/>
      <c r="N83" s="18"/>
      <c r="O83" s="31"/>
      <c r="P83" s="18"/>
      <c r="Q83" s="18">
        <v>-131</v>
      </c>
      <c r="R83" s="18"/>
      <c r="S83" s="12">
        <f>B83+L83+Q83</f>
        <v>1068.8399999999999</v>
      </c>
      <c r="T83" s="13"/>
      <c r="U83" s="13"/>
      <c r="V83" s="13"/>
    </row>
    <row r="84" spans="1:22">
      <c r="A84" s="11" t="s">
        <v>79</v>
      </c>
      <c r="B84" s="12">
        <f>B85+B86</f>
        <v>6293.57</v>
      </c>
      <c r="C84" s="12">
        <f t="shared" ref="C84:M84" si="53">C85+C86</f>
        <v>0</v>
      </c>
      <c r="D84" s="12">
        <f t="shared" si="53"/>
        <v>0</v>
      </c>
      <c r="E84" s="12">
        <f t="shared" si="53"/>
        <v>0</v>
      </c>
      <c r="F84" s="12">
        <f t="shared" si="53"/>
        <v>0</v>
      </c>
      <c r="G84" s="12">
        <f t="shared" si="53"/>
        <v>0</v>
      </c>
      <c r="H84" s="12">
        <f t="shared" si="53"/>
        <v>0</v>
      </c>
      <c r="I84" s="12">
        <f t="shared" si="53"/>
        <v>0</v>
      </c>
      <c r="J84" s="12">
        <f t="shared" si="53"/>
        <v>0</v>
      </c>
      <c r="K84" s="12">
        <f t="shared" si="53"/>
        <v>0</v>
      </c>
      <c r="L84" s="12">
        <f t="shared" si="53"/>
        <v>0</v>
      </c>
      <c r="M84" s="12">
        <f t="shared" si="53"/>
        <v>0</v>
      </c>
      <c r="N84" s="12">
        <f>N85+N86</f>
        <v>1087.19</v>
      </c>
      <c r="O84" s="12">
        <f t="shared" ref="O84:R84" si="54">O85+O86</f>
        <v>0</v>
      </c>
      <c r="P84" s="12">
        <f t="shared" si="54"/>
        <v>0</v>
      </c>
      <c r="Q84" s="12">
        <f t="shared" si="54"/>
        <v>-142.41999999999999</v>
      </c>
      <c r="R84" s="12">
        <f t="shared" si="54"/>
        <v>0</v>
      </c>
      <c r="S84" s="12">
        <f>S85+S86</f>
        <v>7238.34</v>
      </c>
      <c r="T84" s="13"/>
      <c r="U84" s="13"/>
      <c r="V84" s="13"/>
    </row>
    <row r="85" spans="1:22" s="19" customFormat="1">
      <c r="A85" s="11" t="s">
        <v>80</v>
      </c>
      <c r="B85" s="12">
        <v>1229.58</v>
      </c>
      <c r="C85" s="18"/>
      <c r="D85" s="18"/>
      <c r="E85" s="18"/>
      <c r="F85" s="18"/>
      <c r="G85" s="18"/>
      <c r="H85" s="18"/>
      <c r="I85" s="18"/>
      <c r="J85" s="18"/>
      <c r="K85" s="31"/>
      <c r="L85" s="18"/>
      <c r="M85" s="18"/>
      <c r="N85" s="18">
        <v>1087.19</v>
      </c>
      <c r="O85" s="31"/>
      <c r="P85" s="18"/>
      <c r="Q85" s="18">
        <v>-142.41999999999999</v>
      </c>
      <c r="R85" s="18"/>
      <c r="S85" s="12">
        <f>B85+N85+Q85</f>
        <v>2174.35</v>
      </c>
      <c r="T85" s="13"/>
      <c r="U85" s="13"/>
      <c r="V85" s="13"/>
    </row>
    <row r="86" spans="1:22" s="19" customFormat="1">
      <c r="A86" s="11" t="s">
        <v>81</v>
      </c>
      <c r="B86" s="12">
        <v>5063.99</v>
      </c>
      <c r="C86" s="18"/>
      <c r="D86" s="18"/>
      <c r="E86" s="18"/>
      <c r="F86" s="18"/>
      <c r="G86" s="18"/>
      <c r="H86" s="18"/>
      <c r="I86" s="18"/>
      <c r="J86" s="18"/>
      <c r="K86" s="31"/>
      <c r="L86" s="18"/>
      <c r="M86" s="18"/>
      <c r="N86" s="18"/>
      <c r="O86" s="31"/>
      <c r="P86" s="18"/>
      <c r="Q86" s="18"/>
      <c r="R86" s="18"/>
      <c r="S86" s="12">
        <f>B86</f>
        <v>5063.99</v>
      </c>
      <c r="T86" s="13"/>
      <c r="U86" s="13"/>
      <c r="V86" s="13"/>
    </row>
    <row r="87" spans="1:22" s="19" customFormat="1">
      <c r="A87" s="20" t="s">
        <v>82</v>
      </c>
      <c r="B87" s="12">
        <f>B88+B90</f>
        <v>10256022.949999999</v>
      </c>
      <c r="C87" s="12">
        <f>C88+C90</f>
        <v>105590.12</v>
      </c>
      <c r="D87" s="12">
        <f>D88+D90</f>
        <v>1053886.58</v>
      </c>
      <c r="E87" s="12">
        <f t="shared" ref="E87:H87" si="55">E88+E90+E89</f>
        <v>6044.5599999996975</v>
      </c>
      <c r="F87" s="12">
        <f t="shared" si="55"/>
        <v>0</v>
      </c>
      <c r="G87" s="12">
        <f t="shared" si="55"/>
        <v>0</v>
      </c>
      <c r="H87" s="12">
        <f t="shared" si="55"/>
        <v>-1440.03</v>
      </c>
      <c r="I87" s="12">
        <f>I88+I90+I89</f>
        <v>116135.06</v>
      </c>
      <c r="J87" s="12">
        <f>J88+J90+J89</f>
        <v>704880.89</v>
      </c>
      <c r="K87" s="29">
        <f t="shared" ref="K87:R87" si="56">K88+K90+K89</f>
        <v>0</v>
      </c>
      <c r="L87" s="12">
        <f t="shared" si="56"/>
        <v>-6110.4500000000007</v>
      </c>
      <c r="M87" s="12">
        <f t="shared" si="56"/>
        <v>83014.320000000007</v>
      </c>
      <c r="N87" s="12">
        <f t="shared" si="56"/>
        <v>1281.3400000000001</v>
      </c>
      <c r="O87" s="29">
        <f t="shared" si="56"/>
        <v>23372.03</v>
      </c>
      <c r="P87" s="12">
        <f t="shared" si="56"/>
        <v>-17125.829999999998</v>
      </c>
      <c r="Q87" s="12">
        <f>Q88+Q90+Q89</f>
        <v>-138787.31</v>
      </c>
      <c r="R87" s="12">
        <f t="shared" si="56"/>
        <v>18487.260000000002</v>
      </c>
      <c r="S87" s="12">
        <f>S88+S90+S89</f>
        <v>12205251.489999995</v>
      </c>
      <c r="T87" s="13"/>
      <c r="U87" s="13"/>
      <c r="V87" s="13"/>
    </row>
    <row r="88" spans="1:22" ht="31.5">
      <c r="A88" s="11" t="s">
        <v>83</v>
      </c>
      <c r="B88" s="12">
        <v>10256022.949999999</v>
      </c>
      <c r="C88" s="12">
        <v>105590.12</v>
      </c>
      <c r="D88" s="12">
        <f>1053886.58</f>
        <v>1053886.58</v>
      </c>
      <c r="E88" s="12">
        <f>21657.7599999999+53715.0299999999</f>
        <v>75372.789999999804</v>
      </c>
      <c r="F88" s="12"/>
      <c r="G88" s="12"/>
      <c r="H88" s="12">
        <v>-1440.03</v>
      </c>
      <c r="I88" s="12">
        <v>117448.37</v>
      </c>
      <c r="J88" s="12">
        <f>-0.35+704881.24</f>
        <v>704880.89</v>
      </c>
      <c r="K88" s="29"/>
      <c r="L88" s="12">
        <f>-5747.14</f>
        <v>-5747.14</v>
      </c>
      <c r="M88" s="12">
        <f>-43033.67+126243.66</f>
        <v>83209.990000000005</v>
      </c>
      <c r="N88" s="12">
        <v>6441.04</v>
      </c>
      <c r="O88" s="29">
        <f>23964.3-592.27</f>
        <v>23372.03</v>
      </c>
      <c r="P88" s="12">
        <f>-13962.13-3163.7</f>
        <v>-17125.829999999998</v>
      </c>
      <c r="Q88" s="12">
        <f>22452.27-160124.18</f>
        <v>-137671.91</v>
      </c>
      <c r="R88" s="12">
        <v>18628.43</v>
      </c>
      <c r="S88" s="12">
        <f>B88+C88+D88+E88+F88+G88+H88+I88+R88+J88++M88+L88+N88+O88+P88+Q88</f>
        <v>12282868.279999996</v>
      </c>
      <c r="T88" s="13"/>
      <c r="U88" s="13"/>
      <c r="V88" s="13"/>
    </row>
    <row r="89" spans="1:22" ht="31.5">
      <c r="A89" s="11" t="s">
        <v>84</v>
      </c>
      <c r="B89" s="12">
        <v>0</v>
      </c>
      <c r="C89" s="12"/>
      <c r="D89" s="12"/>
      <c r="E89" s="12">
        <v>2165.7600000000002</v>
      </c>
      <c r="F89" s="12"/>
      <c r="G89" s="12"/>
      <c r="H89" s="12"/>
      <c r="I89" s="12">
        <v>20.25</v>
      </c>
      <c r="J89" s="12"/>
      <c r="K89" s="29"/>
      <c r="L89" s="12"/>
      <c r="M89" s="12"/>
      <c r="N89" s="12"/>
      <c r="O89" s="29"/>
      <c r="P89" s="12"/>
      <c r="Q89" s="12">
        <v>43.91</v>
      </c>
      <c r="R89" s="12"/>
      <c r="S89" s="12">
        <f>B89+C89+D89+E89+F89+G89+H89+I89+R89+Q89</f>
        <v>2229.92</v>
      </c>
      <c r="T89" s="13"/>
      <c r="U89" s="13"/>
      <c r="V89" s="13"/>
    </row>
    <row r="90" spans="1:22" s="4" customFormat="1" ht="31.5">
      <c r="A90" s="11" t="s">
        <v>85</v>
      </c>
      <c r="B90" s="12">
        <v>0</v>
      </c>
      <c r="C90" s="12"/>
      <c r="D90" s="12"/>
      <c r="E90" s="12">
        <f>30828.6399999999-102322.63</f>
        <v>-71493.990000000107</v>
      </c>
      <c r="F90" s="12"/>
      <c r="G90" s="12"/>
      <c r="H90" s="12"/>
      <c r="I90" s="12">
        <v>-1333.56</v>
      </c>
      <c r="J90" s="12"/>
      <c r="K90" s="29"/>
      <c r="L90" s="12">
        <f>-363.31</f>
        <v>-363.31</v>
      </c>
      <c r="M90" s="12">
        <v>-195.67</v>
      </c>
      <c r="N90" s="12">
        <v>-5159.7</v>
      </c>
      <c r="O90" s="29"/>
      <c r="P90" s="12"/>
      <c r="Q90" s="12">
        <v>-1159.31</v>
      </c>
      <c r="R90" s="12">
        <v>-141.16999999999999</v>
      </c>
      <c r="S90" s="12">
        <f>B90+C90+D90+E90+F90+G90+H90+I90+R90+L90+M90+N90+Q90</f>
        <v>-79846.710000000094</v>
      </c>
      <c r="T90" s="13"/>
      <c r="U90" s="13"/>
      <c r="V90" s="13"/>
    </row>
    <row r="91" spans="1:22" ht="21.75" customHeight="1">
      <c r="A91" s="11" t="s">
        <v>86</v>
      </c>
      <c r="B91" s="18">
        <f t="shared" ref="B91:S91" si="57">B11+B87</f>
        <v>16266196.199999999</v>
      </c>
      <c r="C91" s="18">
        <f t="shared" si="57"/>
        <v>105590.12</v>
      </c>
      <c r="D91" s="18">
        <f t="shared" si="57"/>
        <v>1052023.07</v>
      </c>
      <c r="E91" s="18">
        <f t="shared" si="57"/>
        <v>9157.4599999996972</v>
      </c>
      <c r="F91" s="18">
        <f t="shared" si="57"/>
        <v>74493.87</v>
      </c>
      <c r="G91" s="18">
        <f t="shared" si="57"/>
        <v>20161.62</v>
      </c>
      <c r="H91" s="18">
        <f t="shared" si="57"/>
        <v>96474.16</v>
      </c>
      <c r="I91" s="18">
        <f t="shared" si="57"/>
        <v>287329.98</v>
      </c>
      <c r="J91" s="18">
        <f t="shared" si="57"/>
        <v>704880.89</v>
      </c>
      <c r="K91" s="18">
        <f t="shared" si="57"/>
        <v>0</v>
      </c>
      <c r="L91" s="18">
        <f t="shared" si="57"/>
        <v>104845.71</v>
      </c>
      <c r="M91" s="18">
        <f t="shared" si="57"/>
        <v>245991.84999999998</v>
      </c>
      <c r="N91" s="18">
        <f t="shared" si="57"/>
        <v>20852.759999999998</v>
      </c>
      <c r="O91" s="31">
        <f t="shared" si="57"/>
        <v>57016.28</v>
      </c>
      <c r="P91" s="18">
        <f t="shared" si="57"/>
        <v>-11108.179999999998</v>
      </c>
      <c r="Q91" s="18">
        <f t="shared" si="57"/>
        <v>-120958.84999999999</v>
      </c>
      <c r="R91" s="18">
        <f>R11+R87</f>
        <v>18628.420000000002</v>
      </c>
      <c r="S91" s="18">
        <f t="shared" si="57"/>
        <v>18931575.359999996</v>
      </c>
      <c r="T91" s="13"/>
      <c r="U91" s="13"/>
      <c r="V91" s="13"/>
    </row>
    <row r="92" spans="1:22" ht="39" customHeight="1">
      <c r="A92" s="4"/>
      <c r="R92" s="21"/>
      <c r="S92" s="22"/>
    </row>
    <row r="93" spans="1:22" s="22" customFormat="1" ht="18.75">
      <c r="A93" s="51" t="s">
        <v>87</v>
      </c>
      <c r="B93" s="51"/>
      <c r="C93" s="51"/>
      <c r="K93" s="33"/>
      <c r="L93" s="24"/>
      <c r="O93" s="33"/>
      <c r="S93" s="23"/>
      <c r="T93" s="24"/>
    </row>
    <row r="94" spans="1:22" s="22" customFormat="1" ht="18.75">
      <c r="A94" s="51" t="s">
        <v>88</v>
      </c>
      <c r="B94" s="51"/>
      <c r="K94" s="33"/>
      <c r="O94" s="33"/>
    </row>
    <row r="95" spans="1:22" s="22" customFormat="1" ht="20.45" customHeight="1">
      <c r="A95" s="51" t="s">
        <v>89</v>
      </c>
      <c r="B95" s="51"/>
      <c r="K95" s="33"/>
      <c r="O95" s="33"/>
      <c r="S95" s="22" t="s">
        <v>90</v>
      </c>
    </row>
    <row r="96" spans="1:22">
      <c r="S96" s="25"/>
    </row>
    <row r="98" spans="2:19">
      <c r="B98" s="26"/>
      <c r="C98" s="26"/>
      <c r="D98" s="26"/>
      <c r="E98" s="26"/>
      <c r="F98" s="26"/>
      <c r="G98" s="26"/>
      <c r="H98" s="26"/>
      <c r="I98" s="26"/>
      <c r="J98" s="26"/>
      <c r="K98" s="34"/>
      <c r="L98" s="26"/>
      <c r="M98" s="26"/>
      <c r="N98" s="26"/>
      <c r="O98" s="34"/>
      <c r="P98" s="26"/>
      <c r="Q98" s="26"/>
      <c r="S98" s="13"/>
    </row>
  </sheetData>
  <mergeCells count="10">
    <mergeCell ref="A93:C93"/>
    <mergeCell ref="A94:B94"/>
    <mergeCell ref="A95:B95"/>
    <mergeCell ref="A6:S6"/>
    <mergeCell ref="A7:S7"/>
    <mergeCell ref="Q3:S3"/>
    <mergeCell ref="Q4:S4"/>
    <mergeCell ref="Q2:S2"/>
    <mergeCell ref="Q1:S1"/>
    <mergeCell ref="Q5:S5"/>
  </mergeCells>
  <hyperlinks>
    <hyperlink ref="A57" r:id="rId1"/>
    <hyperlink ref="A58" r:id="rId2"/>
    <hyperlink ref="A59" r:id="rId3"/>
    <hyperlink ref="A60" r:id="rId4"/>
    <hyperlink ref="A61" r:id="rId5"/>
    <hyperlink ref="A62" r:id="rId6"/>
    <hyperlink ref="A63" r:id="rId7"/>
    <hyperlink ref="A64" r:id="rId8"/>
    <hyperlink ref="A65" r:id="rId9"/>
    <hyperlink ref="A66" r:id="rId10"/>
    <hyperlink ref="A67" r:id="rId11"/>
    <hyperlink ref="A68" r:id="rId12"/>
    <hyperlink ref="A71" r:id="rId13"/>
    <hyperlink ref="A72" r:id="rId14"/>
    <hyperlink ref="A73" r:id="rId15"/>
    <hyperlink ref="A74" r:id="rId16"/>
    <hyperlink ref="A75" r:id="rId17"/>
  </hyperlinks>
  <pageMargins left="0.23622047244094491" right="0.15748031496062992" top="0.47244094488188981" bottom="0.23622047244094491" header="0.23622047244094491" footer="0"/>
  <pageSetup paperSize="9" scale="36" fitToHeight="10" orientation="landscape" r:id="rId18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Лист3</vt:lpstr>
      <vt:lpstr>Лист3!Print_Titles</vt:lpstr>
      <vt:lpstr>Лист3!Заголовки_для_печати</vt:lpstr>
      <vt:lpstr>Лист3!Область_печати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o.chuhlebova</cp:lastModifiedBy>
  <cp:revision>4</cp:revision>
  <cp:lastPrinted>2024-03-18T11:41:37Z</cp:lastPrinted>
  <dcterms:created xsi:type="dcterms:W3CDTF">1996-10-08T23:32:00Z</dcterms:created>
  <dcterms:modified xsi:type="dcterms:W3CDTF">2024-03-18T11:41:38Z</dcterms:modified>
  <cp:version>786432</cp:version>
</cp:coreProperties>
</file>