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45"/>
  </bookViews>
  <sheets>
    <sheet name="МЗ -  2023" sheetId="1" r:id="rId1"/>
  </sheets>
  <definedNames>
    <definedName name="_xlnm.Print_Area" localSheetId="0">'МЗ -  2023'!$A$1:$K$35</definedName>
  </definedNames>
  <calcPr calcId="124519"/>
</workbook>
</file>

<file path=xl/calcChain.xml><?xml version="1.0" encoding="utf-8"?>
<calcChain xmlns="http://schemas.openxmlformats.org/spreadsheetml/2006/main">
  <c r="F35" i="1"/>
  <c r="K17"/>
  <c r="H17"/>
  <c r="G34"/>
  <c r="F34"/>
  <c r="G33"/>
  <c r="F33"/>
  <c r="G32"/>
  <c r="F32"/>
  <c r="G31"/>
  <c r="F31"/>
  <c r="G30"/>
  <c r="F30"/>
  <c r="G29"/>
  <c r="F29"/>
  <c r="G28"/>
  <c r="F28"/>
  <c r="G27"/>
  <c r="F27"/>
  <c r="G21"/>
  <c r="F21"/>
  <c r="G20"/>
  <c r="F20"/>
  <c r="G19"/>
  <c r="F19"/>
  <c r="G18"/>
  <c r="F18"/>
  <c r="G15"/>
  <c r="F15"/>
  <c r="G14"/>
  <c r="F14"/>
  <c r="G13"/>
  <c r="F13"/>
  <c r="G11"/>
  <c r="F11"/>
  <c r="G10"/>
  <c r="F10"/>
  <c r="G9"/>
  <c r="F9"/>
  <c r="H16"/>
  <c r="H29" l="1"/>
  <c r="K29" s="1"/>
  <c r="G35"/>
  <c r="H21"/>
  <c r="K21" s="1"/>
  <c r="H34"/>
  <c r="K34" s="1"/>
  <c r="H33"/>
  <c r="K33" s="1"/>
  <c r="H32"/>
  <c r="K32" s="1"/>
  <c r="H31"/>
  <c r="K31" s="1"/>
  <c r="H30"/>
  <c r="K30" s="1"/>
  <c r="H28"/>
  <c r="K28" s="1"/>
  <c r="H27"/>
  <c r="K27" s="1"/>
  <c r="H20"/>
  <c r="K20" s="1"/>
  <c r="H19"/>
  <c r="K19" s="1"/>
  <c r="H18"/>
  <c r="K18" s="1"/>
  <c r="K16"/>
  <c r="H15"/>
  <c r="K15" s="1"/>
  <c r="H14"/>
  <c r="K14" s="1"/>
  <c r="H13"/>
  <c r="K13" s="1"/>
  <c r="H11"/>
  <c r="K11" s="1"/>
  <c r="H10"/>
  <c r="K10" s="1"/>
  <c r="H9"/>
  <c r="H35" l="1"/>
  <c r="K9"/>
</calcChain>
</file>

<file path=xl/sharedStrings.xml><?xml version="1.0" encoding="utf-8"?>
<sst xmlns="http://schemas.openxmlformats.org/spreadsheetml/2006/main" count="82" uniqueCount="67">
  <si>
    <t>N п/п</t>
  </si>
  <si>
    <t>Наименование работы</t>
  </si>
  <si>
    <t>Содержание работы</t>
  </si>
  <si>
    <t>Нормативные затраты, непосредственно связанные с выполнением муниципальной работы, руб.</t>
  </si>
  <si>
    <t>Нормативные затраты на общехозяйственные нужды, руб.</t>
  </si>
  <si>
    <t xml:space="preserve">Объем расчетно-нормативных затрат на выполнение работ, руб. </t>
  </si>
  <si>
    <t>Единица измерения</t>
  </si>
  <si>
    <t>Объем</t>
  </si>
  <si>
    <t>Стоимость на единицу</t>
  </si>
  <si>
    <t>1.</t>
  </si>
  <si>
    <t>Предупреждение возникновения и распространения лесных пожаров, включая территорию ООПТ</t>
  </si>
  <si>
    <t>га</t>
  </si>
  <si>
    <t>км</t>
  </si>
  <si>
    <t>Выполнение работ по отводу лесосек</t>
  </si>
  <si>
    <t>Профилактика возникновения очагов вредных организмов</t>
  </si>
  <si>
    <t>Выполнение работ по лесному семеноводству</t>
  </si>
  <si>
    <t>обработка ядохимикатами посевов</t>
  </si>
  <si>
    <t>кг</t>
  </si>
  <si>
    <t>Осуществление лесовосстановления и лесоразведения</t>
  </si>
  <si>
    <t xml:space="preserve">выкашивание травы и обрезка ветвей </t>
  </si>
  <si>
    <t>уход за лесными культурами в междурядьях на участках без пней, МТЗ-82, при длине гона 150 м</t>
  </si>
  <si>
    <t>Уборка территории и аналогичная деятельность</t>
  </si>
  <si>
    <t>ИТОГО</t>
  </si>
  <si>
    <t>4.</t>
  </si>
  <si>
    <t>2.</t>
  </si>
  <si>
    <t>3.</t>
  </si>
  <si>
    <t>5.</t>
  </si>
  <si>
    <t>6.</t>
  </si>
  <si>
    <t>Расчет  нормативных затрат на выполнение муниципальных работ                                                                                                                                                                                                                                                   МБУ "Ставропольское городское лесничество" по использованию, охране, защите и воспроизводству городских лесов на 2023 год</t>
  </si>
  <si>
    <t>cнижение природной пожарной опасности лесов путем регулирования породного состава лесных насаждений и проведения санитарно-оздоровительных мероприятий</t>
  </si>
  <si>
    <t>валка леса бензопилой, обрезка, сбор  и складирование сучьев, раскряжевка на 1 м сортименты,  зачистка сучьев после раскряжевки, подноска и складирование дров до 50 м, очистка мест рубок</t>
  </si>
  <si>
    <t>прочистка просек </t>
  </si>
  <si>
    <t>рубка хвороста неликвида, сбор, подноска и складирование хвороста</t>
  </si>
  <si>
    <t>прочистка и обновление противопожарных минерализованных полос</t>
  </si>
  <si>
    <t>уход за минерализованными полосами, скашивание травы на пожароопасных направлениях</t>
  </si>
  <si>
    <t xml:space="preserve">патрулирование по охране городских лесов от пожаров и лесонарушений, наем пожарных сторожей </t>
  </si>
  <si>
    <t>прорубка  визиров шириной 1м по заданному направлению (0.4 км на 1 га), промер визиров стальной лентой, сплошной перечет деревьев</t>
  </si>
  <si>
    <t>чел. дн.</t>
  </si>
  <si>
    <t>информационное обеспечение деятельности в области пожарной безопасности в лесах </t>
  </si>
  <si>
    <t>проведение противопожарной пропаганды и других профилактических мероприятий в целях предотвращения возникновения лесных пожаров </t>
  </si>
  <si>
    <t>отвод лесосек </t>
  </si>
  <si>
    <t>работа по охране городских лесов, доставка рабочих до места работы</t>
  </si>
  <si>
    <t xml:space="preserve">проведение лесопотологического 
обследования
</t>
  </si>
  <si>
    <t>сбор сырья с растущих кустарников лоха узколистного</t>
  </si>
  <si>
    <t>сбор сырья с растущих деревьев высотой свыше 5 м, переработка семян акации белой</t>
  </si>
  <si>
    <t>трехкратная ручная прополка            сеянцев сосны крымской мотыгой на тяжелых почвах</t>
  </si>
  <si>
    <t xml:space="preserve">выкопка железной лопатой сеянцев с корневой системой до 25 см., выборка, сортировка, учет с увязкой в пучки, прикопка для временного хранения, выкопка саженцев лопатой 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  деревьев вручную, посадка в подготовленные  ямки саженцев крупномера
</t>
  </si>
  <si>
    <t xml:space="preserve">выкопка железной лопатой сеян-цев с корневой системой до 25 см., выборка, сортировка, учет с увязкой в пучки, прикопка для временного хранения, выкопка саженцев лопатой 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  деревьев вручную, посадка в подготовленные  ямки саженцев крупномера
</t>
  </si>
  <si>
    <t>планирование, обоснование и назначение санитарно-оздоровительных мероприятий и мероприятий по защите лесов</t>
  </si>
  <si>
    <t>выращивание (производство) посадочного материала лесных растений (саженцев, сеянцев)
проведение агротехнических уходов за сеянцами и саженцами</t>
  </si>
  <si>
    <t>заготовка  семян лесных растений
сбор и обработка семян древесных пород на лесных участках</t>
  </si>
  <si>
    <t>выращивание (производство) посадочного материала лесных растений (саженцев, сеянцев)
осуществление посева и посадки черенков</t>
  </si>
  <si>
    <t>искусственное лесовосстановление.
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</si>
  <si>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
обработка почвы ручным способом </t>
  </si>
  <si>
    <t>создание лесных культур. 
дополнительная высадка сеянцев на площадях с низкой приживаемостью лесных культур </t>
  </si>
  <si>
    <t>создание лесных культур. 
посадка стандартным посадочным материалом под меч (лопату) Колесова или механизированным способом (лесопосадочными машинами различных марок в агрегате с трактором) в соответствии с проектом (организационно-технологической схемой) лесовосстановления </t>
  </si>
  <si>
    <t>проведение агротехнического ухода за лесными культурами. 
ручное рыхление почвы и окучивание растений, рыхление около лунок тяпкой или окашивание в междурядьях косой или секором </t>
  </si>
  <si>
    <t>комбинированное лесовосстановление. 
проведение механизированного ухода культиватором лесным в агрегате с тракторами и уничтожение сорных культур </t>
  </si>
  <si>
    <t>содержание в чистоте территории города</t>
  </si>
  <si>
    <t xml:space="preserve">уборка мусора на территории       городских лесов, вывоз                 мусора </t>
  </si>
  <si>
    <t xml:space="preserve">скашивание амброзии и 
других карантинных растений
на территории городских 
лесов
</t>
  </si>
  <si>
    <t>м²</t>
  </si>
  <si>
    <t>перепашка  целинных и залежных земель пласта многолетних трав, трактор МТЗ-82 с плугом ПН-3-35, тяжелые почвы, длина гона 50-75 м., 2-х кратная культивация почвы, перепашка пара</t>
  </si>
  <si>
    <t>пятикратный уход за посевами вручную, удаление, сбор и вынос сорной растительности на расстояние до 50м при сильной засоренности, ручной полив с подноской воды на расстояние  41-80 м, подвозка цистерны с водой к месту полива  МТЗ-82, устройство гряд ручным способом с набрасыванием земли из  междурядий, устройство борозд под посев, посев семян руками в приготовленные борозды, поперечная маркировка гряд сеяльной доской, обработка семян кипятком,  посев семян в бороздки  руками с заделкой  семян ( лох, акация)</t>
  </si>
  <si>
    <t>Приложение 2
к приказу комитета городского хозяйства администрации города Ставрополя
«       » мая 2023 года</t>
  </si>
  <si>
    <t>акарицидная обработка территории</t>
  </si>
  <si>
    <t>проведение работ по акарицидной обработке территории урочища "Таманская лесная дача", прилегающей к территории Комсомольского пруда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</si>
</sst>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4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4" fontId="5" fillId="0" borderId="3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U40"/>
  <sheetViews>
    <sheetView tabSelected="1" view="pageBreakPreview" topLeftCell="G1" zoomScale="80" zoomScaleNormal="60" zoomScaleSheetLayoutView="80" workbookViewId="0">
      <selection activeCell="C5" sqref="C5:K5"/>
    </sheetView>
  </sheetViews>
  <sheetFormatPr defaultRowHeight="12.75"/>
  <cols>
    <col min="2" max="2" width="5.7109375" customWidth="1"/>
    <col min="3" max="3" width="25.7109375" customWidth="1"/>
    <col min="4" max="4" width="33.140625" customWidth="1"/>
    <col min="5" max="5" width="37.28515625" customWidth="1"/>
    <col min="6" max="6" width="23.28515625" customWidth="1"/>
    <col min="7" max="8" width="21" customWidth="1"/>
    <col min="9" max="9" width="17.5703125" customWidth="1"/>
    <col min="10" max="10" width="18" customWidth="1"/>
    <col min="11" max="11" width="20" customWidth="1"/>
    <col min="12" max="12" width="15.28515625" customWidth="1"/>
    <col min="19" max="19" width="40.7109375" customWidth="1"/>
    <col min="20" max="20" width="15" customWidth="1"/>
  </cols>
  <sheetData>
    <row r="1" spans="2:20" ht="109.5" customHeight="1">
      <c r="I1" s="41" t="s">
        <v>64</v>
      </c>
      <c r="J1" s="41"/>
      <c r="K1" s="41"/>
    </row>
    <row r="2" spans="2:20" ht="14.25" customHeight="1">
      <c r="B2" s="1"/>
      <c r="C2" s="1"/>
      <c r="D2" s="1"/>
      <c r="E2" s="1"/>
      <c r="F2" s="2"/>
      <c r="G2" s="1"/>
      <c r="H2" s="1"/>
      <c r="I2" s="1"/>
      <c r="J2" s="1"/>
      <c r="K2" s="1"/>
      <c r="L2" s="1"/>
    </row>
    <row r="3" spans="2:20" ht="2.25" hidden="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1"/>
    </row>
    <row r="4" spans="2:20" ht="12.75" hidden="1" customHeight="1">
      <c r="B4" s="46"/>
      <c r="C4" s="47"/>
      <c r="D4" s="47"/>
      <c r="E4" s="47"/>
      <c r="F4" s="47"/>
      <c r="G4" s="47"/>
      <c r="H4" s="47"/>
      <c r="I4" s="47"/>
      <c r="J4" s="47"/>
      <c r="K4" s="3"/>
      <c r="L4" s="1"/>
    </row>
    <row r="5" spans="2:20" ht="54" customHeight="1">
      <c r="B5" s="4"/>
      <c r="C5" s="48" t="s">
        <v>28</v>
      </c>
      <c r="D5" s="48"/>
      <c r="E5" s="48"/>
      <c r="F5" s="48"/>
      <c r="G5" s="48"/>
      <c r="H5" s="48"/>
      <c r="I5" s="48"/>
      <c r="J5" s="48"/>
      <c r="K5" s="48"/>
      <c r="L5" s="1"/>
    </row>
    <row r="6" spans="2:20" ht="27.75" customHeight="1">
      <c r="B6" s="5"/>
      <c r="C6" s="5"/>
      <c r="D6" s="5"/>
      <c r="E6" s="5"/>
      <c r="F6" s="5"/>
      <c r="G6" s="5"/>
      <c r="H6" s="5"/>
      <c r="I6" s="6"/>
      <c r="J6" s="7"/>
      <c r="K6" s="8"/>
      <c r="L6" s="1"/>
    </row>
    <row r="7" spans="2:20" ht="151.5" customHeight="1">
      <c r="B7" s="26" t="s">
        <v>0</v>
      </c>
      <c r="C7" s="26" t="s">
        <v>1</v>
      </c>
      <c r="D7" s="49" t="s">
        <v>2</v>
      </c>
      <c r="E7" s="50"/>
      <c r="F7" s="26" t="s">
        <v>3</v>
      </c>
      <c r="G7" s="26" t="s">
        <v>4</v>
      </c>
      <c r="H7" s="26" t="s">
        <v>5</v>
      </c>
      <c r="I7" s="27" t="s">
        <v>6</v>
      </c>
      <c r="J7" s="28" t="s">
        <v>7</v>
      </c>
      <c r="K7" s="26" t="s">
        <v>8</v>
      </c>
      <c r="L7" s="1"/>
    </row>
    <row r="8" spans="2:20" ht="23.25" customHeight="1">
      <c r="B8" s="16">
        <v>1</v>
      </c>
      <c r="C8" s="16">
        <v>2</v>
      </c>
      <c r="D8" s="16">
        <v>3</v>
      </c>
      <c r="E8" s="17">
        <v>4</v>
      </c>
      <c r="F8" s="16">
        <v>5</v>
      </c>
      <c r="G8" s="16">
        <v>6</v>
      </c>
      <c r="H8" s="16">
        <v>7</v>
      </c>
      <c r="I8" s="9">
        <v>8</v>
      </c>
      <c r="J8" s="17">
        <v>9</v>
      </c>
      <c r="K8" s="16">
        <v>10</v>
      </c>
      <c r="L8" s="1"/>
    </row>
    <row r="9" spans="2:20" ht="159.75" customHeight="1">
      <c r="B9" s="43" t="s">
        <v>9</v>
      </c>
      <c r="C9" s="52" t="s">
        <v>10</v>
      </c>
      <c r="D9" s="24" t="s">
        <v>29</v>
      </c>
      <c r="E9" s="25" t="s">
        <v>30</v>
      </c>
      <c r="F9" s="29">
        <f>2128189.15-40522.05</f>
        <v>2087667.0999999999</v>
      </c>
      <c r="G9" s="29">
        <f>2280849.13-27967.42</f>
        <v>2252881.71</v>
      </c>
      <c r="H9" s="29">
        <f>F9+G9</f>
        <v>4340548.8099999996</v>
      </c>
      <c r="I9" s="30" t="s">
        <v>11</v>
      </c>
      <c r="J9" s="31">
        <v>130</v>
      </c>
      <c r="K9" s="37">
        <f>H9/J9</f>
        <v>33388.837</v>
      </c>
      <c r="L9" s="1"/>
      <c r="T9" s="10"/>
    </row>
    <row r="10" spans="2:20" ht="60" customHeight="1">
      <c r="B10" s="51"/>
      <c r="C10" s="53"/>
      <c r="D10" s="19" t="s">
        <v>31</v>
      </c>
      <c r="E10" s="20" t="s">
        <v>32</v>
      </c>
      <c r="F10" s="32">
        <f>32287.74-614.78</f>
        <v>31672.960000000003</v>
      </c>
      <c r="G10" s="32">
        <f>32842.71-402.71</f>
        <v>32440</v>
      </c>
      <c r="H10" s="32">
        <f t="shared" ref="H10:H34" si="0">F10+G10</f>
        <v>64112.960000000006</v>
      </c>
      <c r="I10" s="33" t="s">
        <v>12</v>
      </c>
      <c r="J10" s="34">
        <v>7.43</v>
      </c>
      <c r="K10" s="36">
        <f>H10/J10</f>
        <v>8628.9313593539719</v>
      </c>
      <c r="L10" s="1"/>
      <c r="T10" s="10"/>
    </row>
    <row r="11" spans="2:20" ht="12.75" customHeight="1">
      <c r="B11" s="51"/>
      <c r="C11" s="53"/>
      <c r="D11" s="44" t="s">
        <v>33</v>
      </c>
      <c r="E11" s="44" t="s">
        <v>34</v>
      </c>
      <c r="F11" s="56">
        <f>138149.95-2630.46</f>
        <v>135519.49000000002</v>
      </c>
      <c r="G11" s="56">
        <f>152318.28-1867.7</f>
        <v>150450.57999999999</v>
      </c>
      <c r="H11" s="56">
        <f t="shared" si="0"/>
        <v>285970.07</v>
      </c>
      <c r="I11" s="58" t="s">
        <v>12</v>
      </c>
      <c r="J11" s="59">
        <v>900</v>
      </c>
      <c r="K11" s="61">
        <f>H11/J11</f>
        <v>317.74452222222226</v>
      </c>
      <c r="L11" s="1"/>
      <c r="T11" s="63"/>
    </row>
    <row r="12" spans="2:20" ht="64.5" customHeight="1">
      <c r="B12" s="51"/>
      <c r="C12" s="53"/>
      <c r="D12" s="52"/>
      <c r="E12" s="55"/>
      <c r="F12" s="57"/>
      <c r="G12" s="57"/>
      <c r="H12" s="43"/>
      <c r="I12" s="58"/>
      <c r="J12" s="60"/>
      <c r="K12" s="62"/>
      <c r="L12" s="1"/>
      <c r="T12" s="63"/>
    </row>
    <row r="13" spans="2:20" ht="84" customHeight="1">
      <c r="B13" s="51"/>
      <c r="C13" s="53"/>
      <c r="D13" s="23" t="s">
        <v>38</v>
      </c>
      <c r="E13" s="19" t="s">
        <v>35</v>
      </c>
      <c r="F13" s="32">
        <f>391475.14-7453.93</f>
        <v>384021.21</v>
      </c>
      <c r="G13" s="32">
        <f>428316.24-5251.95</f>
        <v>423064.29</v>
      </c>
      <c r="H13" s="32">
        <f t="shared" si="0"/>
        <v>807085.5</v>
      </c>
      <c r="I13" s="33" t="s">
        <v>37</v>
      </c>
      <c r="J13" s="34">
        <v>596</v>
      </c>
      <c r="K13" s="36">
        <f t="shared" ref="K13:K20" si="1">H13/J13</f>
        <v>1354.1703020134228</v>
      </c>
      <c r="L13" s="1"/>
      <c r="T13" s="10"/>
    </row>
    <row r="14" spans="2:20" ht="177" customHeight="1">
      <c r="B14" s="51"/>
      <c r="C14" s="54"/>
      <c r="D14" s="23" t="s">
        <v>39</v>
      </c>
      <c r="E14" s="23" t="s">
        <v>41</v>
      </c>
      <c r="F14" s="32">
        <f>6222295.69-118476.4</f>
        <v>6103819.29</v>
      </c>
      <c r="G14" s="32">
        <f>6857132.27-84081.11</f>
        <v>6773051.1599999992</v>
      </c>
      <c r="H14" s="32">
        <f t="shared" si="0"/>
        <v>12876870.449999999</v>
      </c>
      <c r="I14" s="33" t="s">
        <v>37</v>
      </c>
      <c r="J14" s="34">
        <v>4674</v>
      </c>
      <c r="K14" s="36">
        <f t="shared" si="1"/>
        <v>2755.0000962772783</v>
      </c>
      <c r="L14" s="1"/>
      <c r="T14" s="11"/>
    </row>
    <row r="15" spans="2:20" ht="157.5" customHeight="1">
      <c r="B15" s="21" t="s">
        <v>24</v>
      </c>
      <c r="C15" s="19" t="s">
        <v>13</v>
      </c>
      <c r="D15" s="19" t="s">
        <v>40</v>
      </c>
      <c r="E15" s="19" t="s">
        <v>36</v>
      </c>
      <c r="F15" s="32">
        <f>113847.15-2167.72</f>
        <v>111679.43</v>
      </c>
      <c r="G15" s="32">
        <f>124332.3-1524.54</f>
        <v>122807.76000000001</v>
      </c>
      <c r="H15" s="32">
        <f t="shared" si="0"/>
        <v>234487.19</v>
      </c>
      <c r="I15" s="33" t="s">
        <v>11</v>
      </c>
      <c r="J15" s="33">
        <v>130</v>
      </c>
      <c r="K15" s="36">
        <f t="shared" si="1"/>
        <v>1803.7476153846153</v>
      </c>
      <c r="L15" s="1"/>
      <c r="T15" s="10"/>
    </row>
    <row r="16" spans="2:20" ht="164.25" customHeight="1">
      <c r="B16" s="42" t="s">
        <v>25</v>
      </c>
      <c r="C16" s="44" t="s">
        <v>14</v>
      </c>
      <c r="D16" s="19" t="s">
        <v>48</v>
      </c>
      <c r="E16" s="19" t="s">
        <v>42</v>
      </c>
      <c r="F16" s="32">
        <v>130000</v>
      </c>
      <c r="G16" s="32">
        <v>0</v>
      </c>
      <c r="H16" s="32">
        <f t="shared" si="0"/>
        <v>130000</v>
      </c>
      <c r="I16" s="34" t="s">
        <v>11</v>
      </c>
      <c r="J16" s="34">
        <v>130</v>
      </c>
      <c r="K16" s="36">
        <f t="shared" si="1"/>
        <v>1000</v>
      </c>
      <c r="L16" s="1"/>
      <c r="T16" s="10"/>
    </row>
    <row r="17" spans="2:20" ht="164.25" customHeight="1">
      <c r="B17" s="43"/>
      <c r="C17" s="45"/>
      <c r="D17" s="19" t="s">
        <v>65</v>
      </c>
      <c r="E17" s="19" t="s">
        <v>66</v>
      </c>
      <c r="F17" s="32">
        <v>958161.6</v>
      </c>
      <c r="G17" s="32">
        <v>0</v>
      </c>
      <c r="H17" s="32">
        <f t="shared" si="0"/>
        <v>958161.6</v>
      </c>
      <c r="I17" s="38" t="s">
        <v>61</v>
      </c>
      <c r="J17" s="40">
        <v>435528</v>
      </c>
      <c r="K17" s="36">
        <f t="shared" si="1"/>
        <v>2.1999999999999997</v>
      </c>
      <c r="L17" s="1"/>
      <c r="T17" s="39"/>
    </row>
    <row r="18" spans="2:20" ht="183.75" customHeight="1">
      <c r="B18" s="42" t="s">
        <v>23</v>
      </c>
      <c r="C18" s="44" t="s">
        <v>15</v>
      </c>
      <c r="D18" s="19" t="s">
        <v>49</v>
      </c>
      <c r="E18" s="19" t="s">
        <v>16</v>
      </c>
      <c r="F18" s="32">
        <f>9834.78-187.26</f>
        <v>9647.52</v>
      </c>
      <c r="G18" s="32">
        <f>6433.19-78.88</f>
        <v>6354.3099999999995</v>
      </c>
      <c r="H18" s="32">
        <f t="shared" si="0"/>
        <v>16001.83</v>
      </c>
      <c r="I18" s="33" t="s">
        <v>11</v>
      </c>
      <c r="J18" s="34">
        <v>0.2</v>
      </c>
      <c r="K18" s="36">
        <f t="shared" si="1"/>
        <v>80009.149999999994</v>
      </c>
      <c r="L18" s="1"/>
      <c r="T18" s="10"/>
    </row>
    <row r="19" spans="2:20" ht="129.75" customHeight="1">
      <c r="B19" s="64"/>
      <c r="C19" s="52"/>
      <c r="D19" s="65" t="s">
        <v>50</v>
      </c>
      <c r="E19" s="20" t="s">
        <v>43</v>
      </c>
      <c r="F19" s="32">
        <f>3468.53-66.04</f>
        <v>3402.4900000000002</v>
      </c>
      <c r="G19" s="32">
        <f>3824.25-46.89</f>
        <v>3777.36</v>
      </c>
      <c r="H19" s="32">
        <f t="shared" si="0"/>
        <v>7179.85</v>
      </c>
      <c r="I19" s="33" t="s">
        <v>17</v>
      </c>
      <c r="J19" s="33">
        <v>10</v>
      </c>
      <c r="K19" s="36">
        <f t="shared" si="1"/>
        <v>717.98500000000001</v>
      </c>
      <c r="L19" s="1"/>
      <c r="T19" s="10"/>
    </row>
    <row r="20" spans="2:20" ht="159.75" customHeight="1">
      <c r="B20" s="64"/>
      <c r="C20" s="52"/>
      <c r="D20" s="55"/>
      <c r="E20" s="20" t="s">
        <v>44</v>
      </c>
      <c r="F20" s="32">
        <f>6902.39-131.43</f>
        <v>6770.96</v>
      </c>
      <c r="G20" s="32">
        <f>7610.28-93.32</f>
        <v>7516.96</v>
      </c>
      <c r="H20" s="32">
        <f t="shared" si="0"/>
        <v>14287.92</v>
      </c>
      <c r="I20" s="33" t="s">
        <v>17</v>
      </c>
      <c r="J20" s="33">
        <v>22.7</v>
      </c>
      <c r="K20" s="36">
        <f t="shared" si="1"/>
        <v>629.42378854625554</v>
      </c>
      <c r="L20" s="1"/>
      <c r="T20" s="10"/>
    </row>
    <row r="21" spans="2:20" ht="111.75" customHeight="1">
      <c r="B21" s="64"/>
      <c r="C21" s="52"/>
      <c r="D21" s="65" t="s">
        <v>51</v>
      </c>
      <c r="E21" s="44" t="s">
        <v>63</v>
      </c>
      <c r="F21" s="67">
        <f>66711.12-1270.22</f>
        <v>65440.899999999994</v>
      </c>
      <c r="G21" s="67">
        <f>71237.48-873.5</f>
        <v>70363.98</v>
      </c>
      <c r="H21" s="69">
        <f>F21+G21</f>
        <v>135804.88</v>
      </c>
      <c r="I21" s="70" t="s">
        <v>11</v>
      </c>
      <c r="J21" s="59">
        <v>0.2</v>
      </c>
      <c r="K21" s="61">
        <f>H21/J21</f>
        <v>679024.4</v>
      </c>
      <c r="L21" s="1"/>
      <c r="T21" s="63"/>
    </row>
    <row r="22" spans="2:20" ht="313.5" customHeight="1">
      <c r="B22" s="64"/>
      <c r="C22" s="52"/>
      <c r="D22" s="66"/>
      <c r="E22" s="52"/>
      <c r="F22" s="68"/>
      <c r="G22" s="68"/>
      <c r="H22" s="64"/>
      <c r="I22" s="70"/>
      <c r="J22" s="78"/>
      <c r="K22" s="71"/>
      <c r="L22" s="1"/>
      <c r="T22" s="63"/>
    </row>
    <row r="23" spans="2:20" ht="79.5" hidden="1" customHeight="1">
      <c r="B23" s="64"/>
      <c r="C23" s="52"/>
      <c r="D23" s="66"/>
      <c r="E23" s="52"/>
      <c r="F23" s="68"/>
      <c r="G23" s="68"/>
      <c r="H23" s="64"/>
      <c r="I23" s="70"/>
      <c r="J23" s="78"/>
      <c r="K23" s="71"/>
      <c r="L23" s="1"/>
      <c r="T23" s="63"/>
    </row>
    <row r="24" spans="2:20" ht="98.25" hidden="1" customHeight="1">
      <c r="B24" s="64"/>
      <c r="C24" s="52"/>
      <c r="D24" s="66"/>
      <c r="E24" s="52"/>
      <c r="F24" s="68"/>
      <c r="G24" s="68"/>
      <c r="H24" s="64"/>
      <c r="I24" s="70"/>
      <c r="J24" s="78"/>
      <c r="K24" s="71"/>
      <c r="L24" s="1"/>
      <c r="T24" s="63"/>
    </row>
    <row r="25" spans="2:20" ht="175.5" hidden="1" customHeight="1">
      <c r="B25" s="64"/>
      <c r="C25" s="52"/>
      <c r="D25" s="66"/>
      <c r="E25" s="52"/>
      <c r="F25" s="68"/>
      <c r="G25" s="68"/>
      <c r="H25" s="64"/>
      <c r="I25" s="70"/>
      <c r="J25" s="78"/>
      <c r="K25" s="71"/>
      <c r="L25" s="1"/>
      <c r="T25" s="63"/>
    </row>
    <row r="26" spans="2:20" ht="375.75" hidden="1" customHeight="1">
      <c r="B26" s="43"/>
      <c r="C26" s="45"/>
      <c r="D26" s="55"/>
      <c r="E26" s="55"/>
      <c r="F26" s="57"/>
      <c r="G26" s="57"/>
      <c r="H26" s="43"/>
      <c r="I26" s="70"/>
      <c r="J26" s="60"/>
      <c r="K26" s="62"/>
      <c r="L26" s="1"/>
      <c r="T26" s="63"/>
    </row>
    <row r="27" spans="2:20" ht="284.25" customHeight="1">
      <c r="B27" s="42" t="s">
        <v>26</v>
      </c>
      <c r="C27" s="44" t="s">
        <v>18</v>
      </c>
      <c r="D27" s="19" t="s">
        <v>52</v>
      </c>
      <c r="E27" s="19" t="s">
        <v>62</v>
      </c>
      <c r="F27" s="35">
        <f>375.37-7.15</f>
        <v>368.22</v>
      </c>
      <c r="G27" s="35">
        <f>413.88-5.07</f>
        <v>408.81</v>
      </c>
      <c r="H27" s="32">
        <f t="shared" si="0"/>
        <v>777.03</v>
      </c>
      <c r="I27" s="33" t="s">
        <v>11</v>
      </c>
      <c r="J27" s="33">
        <v>0.2</v>
      </c>
      <c r="K27" s="36">
        <f>H27/J27</f>
        <v>3885.1499999999996</v>
      </c>
      <c r="L27" s="1"/>
      <c r="T27" s="10"/>
    </row>
    <row r="28" spans="2:20" ht="110.25" customHeight="1">
      <c r="B28" s="64"/>
      <c r="C28" s="52"/>
      <c r="D28" s="19" t="s">
        <v>53</v>
      </c>
      <c r="E28" s="20" t="s">
        <v>45</v>
      </c>
      <c r="F28" s="32">
        <f>28095.07-534.95</f>
        <v>27560.12</v>
      </c>
      <c r="G28" s="32">
        <f>30976.45-379.83</f>
        <v>30596.62</v>
      </c>
      <c r="H28" s="32">
        <f t="shared" si="0"/>
        <v>58156.74</v>
      </c>
      <c r="I28" s="33" t="s">
        <v>11</v>
      </c>
      <c r="J28" s="36">
        <v>0.33700000000000002</v>
      </c>
      <c r="K28" s="36">
        <f>H28/J28</f>
        <v>172571.92878338278</v>
      </c>
      <c r="L28" s="1"/>
      <c r="T28" s="10"/>
    </row>
    <row r="29" spans="2:20" ht="409.6" customHeight="1">
      <c r="B29" s="64"/>
      <c r="C29" s="52"/>
      <c r="D29" s="19" t="s">
        <v>54</v>
      </c>
      <c r="E29" s="20" t="s">
        <v>46</v>
      </c>
      <c r="F29" s="32">
        <f>16326.78-310.87</f>
        <v>16015.91</v>
      </c>
      <c r="G29" s="32">
        <f>18001.22-220.73</f>
        <v>17780.490000000002</v>
      </c>
      <c r="H29" s="32">
        <f t="shared" si="0"/>
        <v>33796.400000000001</v>
      </c>
      <c r="I29" s="33" t="s">
        <v>11</v>
      </c>
      <c r="J29" s="36">
        <v>0.45</v>
      </c>
      <c r="K29" s="36">
        <f>H29/J29</f>
        <v>75103.111111111109</v>
      </c>
      <c r="L29" s="1"/>
      <c r="T29" s="18"/>
    </row>
    <row r="30" spans="2:20" ht="409.6" customHeight="1">
      <c r="B30" s="64"/>
      <c r="C30" s="52"/>
      <c r="D30" s="19" t="s">
        <v>55</v>
      </c>
      <c r="E30" s="20" t="s">
        <v>47</v>
      </c>
      <c r="F30" s="32">
        <f>37674-717.34</f>
        <v>36956.660000000003</v>
      </c>
      <c r="G30" s="32">
        <f>41537.76-509.33</f>
        <v>41028.43</v>
      </c>
      <c r="H30" s="32">
        <f t="shared" si="0"/>
        <v>77985.09</v>
      </c>
      <c r="I30" s="33" t="s">
        <v>11</v>
      </c>
      <c r="J30" s="33">
        <v>1</v>
      </c>
      <c r="K30" s="36">
        <f t="shared" ref="K30:K34" si="2">H30/J30</f>
        <v>77985.09</v>
      </c>
      <c r="L30" s="1"/>
      <c r="T30" s="10"/>
    </row>
    <row r="31" spans="2:20" ht="192.75" customHeight="1">
      <c r="B31" s="64"/>
      <c r="C31" s="52"/>
      <c r="D31" s="19" t="s">
        <v>56</v>
      </c>
      <c r="E31" s="19" t="s">
        <v>19</v>
      </c>
      <c r="F31" s="35">
        <f>34407.8-655.15</f>
        <v>33752.65</v>
      </c>
      <c r="G31" s="32">
        <f>37936.58-465.17</f>
        <v>37471.410000000003</v>
      </c>
      <c r="H31" s="32">
        <f t="shared" si="0"/>
        <v>71224.06</v>
      </c>
      <c r="I31" s="33" t="s">
        <v>11</v>
      </c>
      <c r="J31" s="33">
        <v>12.4</v>
      </c>
      <c r="K31" s="36">
        <f t="shared" si="2"/>
        <v>5743.8758064516123</v>
      </c>
      <c r="L31" s="1"/>
      <c r="T31" s="10"/>
    </row>
    <row r="32" spans="2:20" ht="179.25" customHeight="1">
      <c r="B32" s="43"/>
      <c r="C32" s="45"/>
      <c r="D32" s="19" t="s">
        <v>57</v>
      </c>
      <c r="E32" s="19" t="s">
        <v>20</v>
      </c>
      <c r="F32" s="35">
        <f>2296.42-43.73</f>
        <v>2252.69</v>
      </c>
      <c r="G32" s="35">
        <f>2531.93-31.05</f>
        <v>2500.8799999999997</v>
      </c>
      <c r="H32" s="32">
        <f t="shared" si="0"/>
        <v>4753.57</v>
      </c>
      <c r="I32" s="33" t="s">
        <v>11</v>
      </c>
      <c r="J32" s="33">
        <v>9.6</v>
      </c>
      <c r="K32" s="36">
        <f t="shared" si="2"/>
        <v>495.16354166666667</v>
      </c>
      <c r="L32" s="1"/>
      <c r="T32" s="10"/>
    </row>
    <row r="33" spans="2:21" ht="56.25">
      <c r="B33" s="75" t="s">
        <v>27</v>
      </c>
      <c r="C33" s="76" t="s">
        <v>21</v>
      </c>
      <c r="D33" s="65" t="s">
        <v>58</v>
      </c>
      <c r="E33" s="20" t="s">
        <v>59</v>
      </c>
      <c r="F33" s="32">
        <f>737140.88-14035.62</f>
        <v>723105.26</v>
      </c>
      <c r="G33" s="32">
        <f>803092.96-9847.4</f>
        <v>793245.55999999994</v>
      </c>
      <c r="H33" s="32">
        <f t="shared" si="0"/>
        <v>1516350.8199999998</v>
      </c>
      <c r="I33" s="22" t="s">
        <v>61</v>
      </c>
      <c r="J33" s="34">
        <v>1200000</v>
      </c>
      <c r="K33" s="36">
        <f t="shared" si="2"/>
        <v>1.2636256833333332</v>
      </c>
      <c r="L33" s="1"/>
      <c r="T33" s="10"/>
    </row>
    <row r="34" spans="2:21" ht="93.75">
      <c r="B34" s="51"/>
      <c r="C34" s="77"/>
      <c r="D34" s="54"/>
      <c r="E34" s="20" t="s">
        <v>60</v>
      </c>
      <c r="F34" s="32">
        <f>64930.22-1236.31</f>
        <v>63693.91</v>
      </c>
      <c r="G34" s="32">
        <f>71589.31-877.82</f>
        <v>70711.489999999991</v>
      </c>
      <c r="H34" s="32">
        <f t="shared" si="0"/>
        <v>134405.4</v>
      </c>
      <c r="I34" s="22" t="s">
        <v>61</v>
      </c>
      <c r="J34" s="34">
        <v>250000</v>
      </c>
      <c r="K34" s="36">
        <f t="shared" si="2"/>
        <v>0.53762159999999992</v>
      </c>
      <c r="L34" s="1"/>
      <c r="T34" s="10"/>
    </row>
    <row r="35" spans="2:21" ht="24.75" customHeight="1">
      <c r="B35" s="72" t="s">
        <v>22</v>
      </c>
      <c r="C35" s="73"/>
      <c r="D35" s="73"/>
      <c r="E35" s="74"/>
      <c r="F35" s="32">
        <f>SUM(F9:F15,F16:F26,F27:F30,F31:F34)</f>
        <v>10931508.370000001</v>
      </c>
      <c r="G35" s="32">
        <f>SUM(G9:G15,G16:G26,G27:G30,G31:G34)</f>
        <v>10836451.800000001</v>
      </c>
      <c r="H35" s="32">
        <f>SUM(H9:H15,H16:H26,H27:H30,H31:H34)</f>
        <v>21767960.169999998</v>
      </c>
      <c r="I35" s="34"/>
      <c r="J35" s="32"/>
      <c r="K35" s="32"/>
      <c r="L35" s="1"/>
      <c r="T35" s="12"/>
      <c r="U35" s="13"/>
    </row>
    <row r="36" spans="2:21" ht="15">
      <c r="B36" s="14"/>
      <c r="C36" s="14"/>
      <c r="D36" s="14"/>
      <c r="E36" s="14"/>
      <c r="F36" s="14"/>
      <c r="G36" s="14"/>
      <c r="H36" s="14"/>
      <c r="I36" s="14"/>
      <c r="J36" s="15"/>
      <c r="K36" s="14"/>
      <c r="L36" s="1"/>
    </row>
    <row r="37" spans="2:21" ht="13.5" customHeight="1">
      <c r="L37" s="1"/>
    </row>
    <row r="38" spans="2:21" ht="12" customHeight="1">
      <c r="L38" s="1"/>
    </row>
    <row r="40" spans="2:21" ht="11.25" customHeight="1"/>
  </sheetData>
  <mergeCells count="35">
    <mergeCell ref="B35:E35"/>
    <mergeCell ref="B33:B34"/>
    <mergeCell ref="C33:C34"/>
    <mergeCell ref="D33:D34"/>
    <mergeCell ref="J21:J26"/>
    <mergeCell ref="B27:B32"/>
    <mergeCell ref="C27:C32"/>
    <mergeCell ref="T11:T12"/>
    <mergeCell ref="B18:B26"/>
    <mergeCell ref="C18:C26"/>
    <mergeCell ref="D21:D26"/>
    <mergeCell ref="E21:E26"/>
    <mergeCell ref="F21:F26"/>
    <mergeCell ref="G21:G26"/>
    <mergeCell ref="H21:H26"/>
    <mergeCell ref="I21:I26"/>
    <mergeCell ref="T21:T26"/>
    <mergeCell ref="K21:K26"/>
    <mergeCell ref="D19:D20"/>
    <mergeCell ref="I1:K1"/>
    <mergeCell ref="B16:B17"/>
    <mergeCell ref="C16:C17"/>
    <mergeCell ref="B4:J4"/>
    <mergeCell ref="C5:K5"/>
    <mergeCell ref="D7:E7"/>
    <mergeCell ref="B9:B14"/>
    <mergeCell ref="C9:C14"/>
    <mergeCell ref="D11:D12"/>
    <mergeCell ref="E11:E12"/>
    <mergeCell ref="F11:F12"/>
    <mergeCell ref="G11:G12"/>
    <mergeCell ref="H11:H12"/>
    <mergeCell ref="I11:I12"/>
    <mergeCell ref="J11:J12"/>
    <mergeCell ref="K11:K12"/>
  </mergeCells>
  <pageMargins left="0.39370078740157483" right="0.39370078740157483" top="0.35433070866141736" bottom="0.39370078740157483" header="0.31496062992125984" footer="0.31496062992125984"/>
  <pageSetup paperSize="9" scale="61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 -  2023</vt:lpstr>
      <vt:lpstr>'МЗ - 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IV.Borisova</dc:creator>
  <cp:lastModifiedBy>1935201521</cp:lastModifiedBy>
  <cp:lastPrinted>2023-05-29T10:10:06Z</cp:lastPrinted>
  <dcterms:created xsi:type="dcterms:W3CDTF">2019-12-09T13:45:38Z</dcterms:created>
  <dcterms:modified xsi:type="dcterms:W3CDTF">2023-05-29T10:42:18Z</dcterms:modified>
</cp:coreProperties>
</file>